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9001"/>
  <workbookPr/>
  <mc:AlternateContent xmlns:mc="http://schemas.openxmlformats.org/markup-compatibility/2006">
    <mc:Choice Requires="x15">
      <x15ac:absPath xmlns:x15ac="http://schemas.microsoft.com/office/spreadsheetml/2010/11/ac" url="C:\Users\AED-CUBAR\Desktop\Transparencia\Transparencia 4to Trim\4TO-TRIM-2017-TRANSPARENCIA (FINANCIERA)\"/>
    </mc:Choice>
  </mc:AlternateContent>
  <bookViews>
    <workbookView xWindow="0" yWindow="0" windowWidth="20490" windowHeight="7875" firstSheet="4" activeTab="4" xr2:uid="{00000000-000D-0000-FFFF-FFFF00000000}"/>
  </bookViews>
  <sheets>
    <sheet name="Hoja1" sheetId="5" state="hidden" r:id="rId1"/>
    <sheet name="F6a" sheetId="1" state="hidden" r:id="rId2"/>
    <sheet name="F6b" sheetId="2" state="hidden" r:id="rId3"/>
    <sheet name="F6c" sheetId="3" state="hidden" r:id="rId4"/>
    <sheet name="F6d" sheetId="4" r:id="rId5"/>
  </sheets>
  <definedNames>
    <definedName name="_xlnm._FilterDatabase" localSheetId="1" hidden="1">F6a!$A$3:$G$155</definedName>
    <definedName name="_xlnm._FilterDatabase" localSheetId="2" hidden="1">F6b!$A$3:$G$35</definedName>
    <definedName name="_xlnm._FilterDatabase" localSheetId="3" hidden="1">F6c!$A$3:$G$79</definedName>
    <definedName name="_xlnm._FilterDatabase" localSheetId="4" hidden="1">F6d!$A$3:$G$27</definedName>
    <definedName name="_xlnm.Print_Titles" localSheetId="1">F6a!$1:$3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4" l="1"/>
  <c r="G25" i="4"/>
  <c r="G24" i="4"/>
  <c r="F23" i="4"/>
  <c r="E23" i="4"/>
  <c r="D23" i="4"/>
  <c r="G23" i="4" s="1"/>
  <c r="C23" i="4"/>
  <c r="B23" i="4"/>
  <c r="F22" i="4"/>
  <c r="E22" i="4"/>
  <c r="D22" i="4"/>
  <c r="G22" i="4" s="1"/>
  <c r="G21" i="4"/>
  <c r="G20" i="4"/>
  <c r="C20" i="4"/>
  <c r="F19" i="4"/>
  <c r="E19" i="4"/>
  <c r="E17" i="4" s="1"/>
  <c r="E16" i="4" s="1"/>
  <c r="D19" i="4"/>
  <c r="G19" i="4" s="1"/>
  <c r="B19" i="4"/>
  <c r="G18" i="4"/>
  <c r="F17" i="4"/>
  <c r="F16" i="4" s="1"/>
  <c r="B17" i="4"/>
  <c r="F14" i="4"/>
  <c r="E14" i="4"/>
  <c r="D14" i="4"/>
  <c r="G14" i="4" s="1"/>
  <c r="G13" i="4"/>
  <c r="G12" i="4"/>
  <c r="F11" i="4"/>
  <c r="E11" i="4"/>
  <c r="D11" i="4"/>
  <c r="G11" i="4" s="1"/>
  <c r="C11" i="4"/>
  <c r="B11" i="4"/>
  <c r="G10" i="4"/>
  <c r="C10" i="4"/>
  <c r="G9" i="4"/>
  <c r="C9" i="4"/>
  <c r="G8" i="4"/>
  <c r="G7" i="4" s="1"/>
  <c r="C8" i="4"/>
  <c r="C7" i="4" s="1"/>
  <c r="F7" i="4"/>
  <c r="E7" i="4"/>
  <c r="E5" i="4" s="1"/>
  <c r="D7" i="4"/>
  <c r="D5" i="4" s="1"/>
  <c r="G5" i="4" s="1"/>
  <c r="B7" i="4"/>
  <c r="B5" i="4" s="1"/>
  <c r="B4" i="4" s="1"/>
  <c r="G6" i="4"/>
  <c r="G77" i="3"/>
  <c r="G76" i="3"/>
  <c r="G75" i="3"/>
  <c r="G74" i="3"/>
  <c r="F73" i="3"/>
  <c r="E73" i="3"/>
  <c r="D73" i="3"/>
  <c r="G73" i="3" s="1"/>
  <c r="C73" i="3"/>
  <c r="B73" i="3"/>
  <c r="G71" i="3"/>
  <c r="G70" i="3"/>
  <c r="G69" i="3"/>
  <c r="G68" i="3"/>
  <c r="G67" i="3"/>
  <c r="G66" i="3"/>
  <c r="G65" i="3"/>
  <c r="G64" i="3"/>
  <c r="G63" i="3"/>
  <c r="F62" i="3"/>
  <c r="E62" i="3"/>
  <c r="D62" i="3"/>
  <c r="C62" i="3"/>
  <c r="B62" i="3"/>
  <c r="G60" i="3"/>
  <c r="G59" i="3"/>
  <c r="G58" i="3"/>
  <c r="G57" i="3"/>
  <c r="G56" i="3"/>
  <c r="G55" i="3"/>
  <c r="G54" i="3"/>
  <c r="F53" i="3"/>
  <c r="E53" i="3"/>
  <c r="D53" i="3"/>
  <c r="C53" i="3"/>
  <c r="B53" i="3"/>
  <c r="G51" i="3"/>
  <c r="G50" i="3"/>
  <c r="G49" i="3"/>
  <c r="G48" i="3"/>
  <c r="G47" i="3"/>
  <c r="G46" i="3"/>
  <c r="G45" i="3"/>
  <c r="G44" i="3"/>
  <c r="F43" i="3"/>
  <c r="F42" i="3" s="1"/>
  <c r="E43" i="3"/>
  <c r="D43" i="3"/>
  <c r="G43" i="3" s="1"/>
  <c r="C43" i="3"/>
  <c r="B43" i="3"/>
  <c r="B42" i="3" s="1"/>
  <c r="G40" i="3"/>
  <c r="G39" i="3"/>
  <c r="G38" i="3"/>
  <c r="G37" i="3"/>
  <c r="F36" i="3"/>
  <c r="E36" i="3"/>
  <c r="D36" i="3"/>
  <c r="C36" i="3"/>
  <c r="B36" i="3"/>
  <c r="G34" i="3"/>
  <c r="G33" i="3"/>
  <c r="G32" i="3"/>
  <c r="G31" i="3"/>
  <c r="G30" i="3"/>
  <c r="G29" i="3"/>
  <c r="G28" i="3"/>
  <c r="G27" i="3"/>
  <c r="G26" i="3"/>
  <c r="F25" i="3"/>
  <c r="E25" i="3"/>
  <c r="D25" i="3"/>
  <c r="G25" i="3" s="1"/>
  <c r="C25" i="3"/>
  <c r="B25" i="3"/>
  <c r="G23" i="3"/>
  <c r="G22" i="3"/>
  <c r="G21" i="3"/>
  <c r="G20" i="3"/>
  <c r="G19" i="3"/>
  <c r="G18" i="3"/>
  <c r="G17" i="3"/>
  <c r="F16" i="3"/>
  <c r="E16" i="3"/>
  <c r="D16" i="3"/>
  <c r="G16" i="3" s="1"/>
  <c r="C16" i="3"/>
  <c r="B16" i="3"/>
  <c r="G14" i="3"/>
  <c r="G13" i="3"/>
  <c r="G12" i="3"/>
  <c r="G11" i="3"/>
  <c r="G10" i="3"/>
  <c r="G9" i="3"/>
  <c r="G8" i="3"/>
  <c r="G7" i="3"/>
  <c r="F6" i="3"/>
  <c r="F5" i="3" s="1"/>
  <c r="E6" i="3"/>
  <c r="E5" i="3" s="1"/>
  <c r="D6" i="3"/>
  <c r="C6" i="3"/>
  <c r="B6" i="3"/>
  <c r="B5" i="3" s="1"/>
  <c r="D5" i="3"/>
  <c r="G51" i="2"/>
  <c r="G50" i="2"/>
  <c r="G49" i="2"/>
  <c r="G48" i="2"/>
  <c r="G47" i="2"/>
  <c r="G46" i="2"/>
  <c r="G45" i="2"/>
  <c r="G44" i="2"/>
  <c r="G43" i="2"/>
  <c r="G42" i="2"/>
  <c r="G41" i="2"/>
  <c r="G38" i="2" s="1"/>
  <c r="G40" i="2"/>
  <c r="G39" i="2"/>
  <c r="F38" i="2"/>
  <c r="E38" i="2"/>
  <c r="D38" i="2"/>
  <c r="C38" i="2"/>
  <c r="B38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F5" i="2"/>
  <c r="E5" i="2"/>
  <c r="E53" i="2" s="1"/>
  <c r="D5" i="2"/>
  <c r="D53" i="2" s="1"/>
  <c r="C5" i="2"/>
  <c r="B5" i="2"/>
  <c r="E42" i="3" l="1"/>
  <c r="E79" i="3" s="1"/>
  <c r="B53" i="2"/>
  <c r="F53" i="2"/>
  <c r="G5" i="2"/>
  <c r="G53" i="2" s="1"/>
  <c r="B79" i="3"/>
  <c r="F79" i="3"/>
  <c r="C42" i="3"/>
  <c r="B16" i="4"/>
  <c r="B27" i="4" s="1"/>
  <c r="C53" i="2"/>
  <c r="G6" i="3"/>
  <c r="E4" i="4"/>
  <c r="E27" i="4" s="1"/>
  <c r="D17" i="4"/>
  <c r="C5" i="3"/>
  <c r="C79" i="3" s="1"/>
  <c r="G36" i="3"/>
  <c r="G53" i="3"/>
  <c r="G62" i="3"/>
  <c r="F5" i="4"/>
  <c r="F4" i="4" s="1"/>
  <c r="F27" i="4" s="1"/>
  <c r="C19" i="4"/>
  <c r="C22" i="4"/>
  <c r="G4" i="4"/>
  <c r="C14" i="4"/>
  <c r="D4" i="4"/>
  <c r="C5" i="4"/>
  <c r="G5" i="3"/>
  <c r="D42" i="3"/>
  <c r="C4" i="4" l="1"/>
  <c r="G17" i="4"/>
  <c r="G16" i="4" s="1"/>
  <c r="D16" i="4"/>
  <c r="D27" i="4" s="1"/>
  <c r="G27" i="4"/>
  <c r="G42" i="3"/>
  <c r="G79" i="3" s="1"/>
  <c r="C17" i="4"/>
  <c r="C16" i="4" s="1"/>
  <c r="C27" i="4" s="1"/>
  <c r="D79" i="3"/>
</calcChain>
</file>

<file path=xl/sharedStrings.xml><?xml version="1.0" encoding="utf-8"?>
<sst xmlns="http://schemas.openxmlformats.org/spreadsheetml/2006/main" count="324" uniqueCount="188">
  <si>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</si>
  <si>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</si>
  <si>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</si>
  <si>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</si>
  <si>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</si>
  <si>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</si>
  <si>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</si>
  <si>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</si>
  <si>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</si>
  <si>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</si>
  <si>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</si>
  <si>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</si>
  <si>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</si>
  <si>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</si>
  <si>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</si>
  <si>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</si>
  <si>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</si>
  <si>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</si>
  <si>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</si>
  <si>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</si>
  <si>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</si>
  <si>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</si>
  <si>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</si>
  <si>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</si>
  <si>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</si>
  <si>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</si>
  <si>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</si>
  <si>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</si>
  <si>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</si>
  <si>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</si>
  <si>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</si>
  <si>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</si>
  <si>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</si>
  <si>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</si>
  <si>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</si>
  <si>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</si>
  <si>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</si>
  <si>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</si>
  <si>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</si>
  <si>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</si>
  <si>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</si>
  <si>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</si>
  <si>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</si>
  <si>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</si>
  <si>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</si>
  <si>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</si>
  <si>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</si>
  <si>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</si>
  <si>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</si>
  <si>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</si>
  <si>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</si>
  <si>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</si>
  <si>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</si>
  <si>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</si>
  <si>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</si>
  <si>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</si>
  <si>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</si>
  <si>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</si>
  <si>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</si>
  <si>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</si>
  <si>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</si>
  <si>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</si>
  <si>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</si>
  <si>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</si>
  <si>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</si>
  <si>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</si>
  <si>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</si>
  <si>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</si>
  <si>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</si>
  <si>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</si>
  <si>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</si>
  <si>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</si>
  <si>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</si>
  <si>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</si>
  <si>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</si>
  <si>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</si>
  <si>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</si>
  <si>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</si>
  <si>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</si>
  <si>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</si>
  <si>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</si>
  <si>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</si>
  <si>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</si>
  <si>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</si>
  <si>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Ampliaciones/ (Reducciones)</t>
  </si>
  <si>
    <t>Modificado</t>
  </si>
  <si>
    <t>Pagado</t>
  </si>
  <si>
    <t>Subejercicio ( e)</t>
  </si>
  <si>
    <t>I. Gasto No Etiquetado</t>
  </si>
  <si>
    <t>(I=A+B+C+D+E+F+G+H)</t>
  </si>
  <si>
    <t>II. Gasto Etiquetado</t>
  </si>
  <si>
    <t>(II=A+B+C+D+E+F+G+H)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</si>
  <si>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</si>
  <si>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</si>
  <si>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</si>
  <si>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</si>
  <si>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</si>
  <si>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</si>
  <si>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</si>
  <si>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</si>
  <si>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</si>
  <si>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</si>
  <si>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</si>
  <si>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</si>
  <si>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</si>
  <si>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</si>
  <si>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</si>
  <si>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</si>
  <si>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</si>
  <si>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</si>
  <si>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</si>
  <si>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</si>
  <si>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</si>
  <si>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</si>
  <si>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</si>
  <si>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</si>
  <si>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</si>
  <si>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</si>
  <si>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</si>
  <si>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</si>
  <si>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</si>
  <si>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</si>
  <si>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</si>
  <si>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</si>
  <si>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</si>
  <si>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</si>
  <si>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</si>
  <si>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</si>
  <si>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</si>
  <si>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</si>
  <si>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</si>
  <si>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</si>
  <si>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</si>
  <si>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</si>
  <si>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</si>
  <si>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</si>
  <si>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</si>
  <si>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</si>
  <si>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</si>
  <si>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</si>
  <si>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@se6#16</t>
  </si>
  <si>
    <t xml:space="preserve">    31111-0201  DESARROLLO ECONOMICO</t>
  </si>
  <si>
    <t xml:space="preserve">    31111-0301  OBRAS PUBLICAS</t>
  </si>
  <si>
    <t xml:space="preserve">    31111-0701  DESARROLLO SOCIAL</t>
  </si>
  <si>
    <t xml:space="preserve">    31111-0801  CASA DE LA CULTURA</t>
  </si>
  <si>
    <t xml:space="preserve">    31111-1401  SEGURIDAD PUBLICA</t>
  </si>
  <si>
    <t xml:space="preserve">    31111-1701  TRANS Y TRANSP MPAL</t>
  </si>
  <si>
    <t xml:space="preserve">    31111-1801  PROTECCION CIVIL</t>
  </si>
  <si>
    <t xml:space="preserve">    31111-2101  TESORERIA MUNICIPAL</t>
  </si>
  <si>
    <t xml:space="preserve">    31111-2301  SERVICIOS MUNICIPALES</t>
  </si>
  <si>
    <t>31111-0101  AYUNTAMIENTO</t>
  </si>
  <si>
    <t>31111-0201  DESARROLLO ECONOMICO</t>
  </si>
  <si>
    <t>31111-0301  OBRAS PUBLICAS</t>
  </si>
  <si>
    <t>31111-0302  DIRECCION DE PLANEACION</t>
  </si>
  <si>
    <t>31111-0402  DIREC DES URBANO</t>
  </si>
  <si>
    <t>31111-0501  COORD ECOLOGIA</t>
  </si>
  <si>
    <t>31111-0601  DIRECCIÓN DE CATASTRO</t>
  </si>
  <si>
    <t>31111-0701  DESARROLLO SOCIAL</t>
  </si>
  <si>
    <t>31111-0702  COORD MPAL ATENC MUJ</t>
  </si>
  <si>
    <t>31111-0801  CASA DE LA CULTURA</t>
  </si>
  <si>
    <t>31111-0901  COORD EDUCACION</t>
  </si>
  <si>
    <t>31111-1001  DIR COM MPAL DEPORTE</t>
  </si>
  <si>
    <t>31111-1101  COORD AT´N JUVENTUD</t>
  </si>
  <si>
    <t>31111-1201  COORDINACIÓN DE SALUD</t>
  </si>
  <si>
    <t>31111-1301  SRIA AYUNTAMIENTO</t>
  </si>
  <si>
    <t>31111-1401  SEGURIDAD PUBLICA</t>
  </si>
  <si>
    <t>31111-1501  FISCALIZACION</t>
  </si>
  <si>
    <t>31111-1601  COORDINACION JURIDICA</t>
  </si>
  <si>
    <t>31111-1701  TRANS Y TRANSP MPAL</t>
  </si>
  <si>
    <t>31111-1801  PROTECCION CIVIL</t>
  </si>
  <si>
    <t>31111-1901  SRIA PARTICULAR</t>
  </si>
  <si>
    <t>31111-2001  COORD COMUNICACION</t>
  </si>
  <si>
    <t>31111-2101  TESORERIA MUNICIPAL</t>
  </si>
  <si>
    <t>31111-2201  OFICIALIA MAYOR</t>
  </si>
  <si>
    <t>31111-2301  SERVICIOS MUNICIPALES</t>
  </si>
  <si>
    <t>31111-2401  CONTRALORIA MUNICIPAL</t>
  </si>
  <si>
    <t>31111-2501  INFORMATICA</t>
  </si>
  <si>
    <t>31111-2601  UNID ACC INFORMACION</t>
  </si>
  <si>
    <t>31120-8101  JAPAC</t>
  </si>
  <si>
    <t>31120-8201  DIF</t>
  </si>
  <si>
    <t xml:space="preserve">    31111-0702  COORD MPAL ATENC MUJ</t>
  </si>
  <si>
    <t xml:space="preserve">    31111-1101  COORD AT´N JUVENTUD</t>
  </si>
  <si>
    <t xml:space="preserve">    31111-1901  SRIA PARTICULAR</t>
  </si>
  <si>
    <t xml:space="preserve">    31111-1001  DIR COM MPAL DEPORTE</t>
  </si>
  <si>
    <t>MUNICIPIO DE COMONFORT, GUANAJUATO                                                                                                                                                                                                                                                                                                             Estado Analítico del Ejercicio del Presupuesto de Egresos Detallado - LDF
Clasificación por Objeto del Gasto (Capítulo y Concepto)
Del 1 de Enero al 31 de Diciembre de 2017
(PESOS)</t>
  </si>
  <si>
    <t>MUNICIPIO DE COMONFORT, GUANAJUATO
Estado Analítico del Ejercicio del Presupuesto de Egresos Detallado - LDF
Clasificación Administrativa
Del 1 de Enero al 31 de Diciembre de 2017
(PESOS)</t>
  </si>
  <si>
    <t>MUNICIPIO DE COMONFORT, GUANAJUATO
Estado Analítico del Ejercicio del Presupuesto de Egresos Detallado - LDF
Clasificación Funcional (Finalidad y Función)
Del 1 de Enero al 31 de Diciembre de 2017
(PESOS)</t>
  </si>
  <si>
    <t>MUNICIPIO DE COMONFORT, GUANAJUATO
Estado Analítico del Ejercicio del Presupuesto de Egresos Detallado - LDF
Clasificación de Servicios Personales por Categoría
Del 1 de Enero al 31 de Diciembre de 2017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</si>
</sst>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>
    <font>
      <sz val="10"/>
      <color theme="1"/>
      <name val="Times New Roman"/>
      <family val="2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57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2"/>
    </xf>
    <xf numFmtId="0" fontId="4" fillId="0" borderId="7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2"/>
    </xf>
    <xf numFmtId="0" fontId="5" fillId="0" borderId="6" xfId="0" applyFont="1" applyBorder="1" applyAlignment="1">
      <alignment horizontal="left" vertical="center"/>
    </xf>
    <xf numFmtId="4" fontId="5" fillId="0" borderId="6" xfId="0" applyNumberFormat="1" applyFont="1" applyBorder="1" applyAlignment="1">
      <alignment vertical="center"/>
    </xf>
    <xf numFmtId="0" fontId="5" fillId="0" borderId="0" xfId="0" applyFont="1"/>
    <xf numFmtId="0" fontId="4" fillId="0" borderId="4" xfId="0" applyFont="1" applyBorder="1" applyAlignment="1">
      <alignment horizontal="justify" vertical="center" wrapText="1"/>
    </xf>
    <xf numFmtId="4" fontId="5" fillId="0" borderId="4" xfId="0" applyNumberFormat="1" applyFont="1" applyBorder="1" applyAlignment="1">
      <alignment vertical="center"/>
    </xf>
    <xf numFmtId="0" fontId="4" fillId="0" borderId="7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left" vertical="center" wrapText="1" indent="1"/>
    </xf>
    <xf numFmtId="0" fontId="5" fillId="0" borderId="7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justify" vertical="center"/>
    </xf>
    <xf numFmtId="0" fontId="4" fillId="0" borderId="4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 indent="1"/>
    </xf>
    <xf numFmtId="0" fontId="4" fillId="0" borderId="6" xfId="0" applyFont="1" applyBorder="1" applyAlignment="1">
      <alignment horizontal="left" vertical="center" wrapText="1"/>
    </xf>
    <xf numFmtId="0" fontId="5" fillId="0" borderId="0" xfId="1" applyProtection="1">
      <protection locked="0"/>
    </xf>
    <xf numFmtId="0" fontId="5" fillId="0" borderId="0" xfId="1"/>
    <xf numFmtId="0" fontId="6" fillId="0" borderId="0" xfId="1" applyFont="1"/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4" fontId="7" fillId="0" borderId="7" xfId="0" applyNumberFormat="1" applyFont="1" applyBorder="1" applyAlignment="1">
      <alignment vertical="center"/>
    </xf>
    <xf numFmtId="4" fontId="8" fillId="0" borderId="7" xfId="0" applyNumberFormat="1" applyFont="1" applyBorder="1" applyAlignment="1">
      <alignment vertical="center"/>
    </xf>
    <xf numFmtId="4" fontId="7" fillId="0" borderId="6" xfId="0" applyNumberFormat="1" applyFont="1" applyBorder="1" applyAlignment="1">
      <alignment vertical="center"/>
    </xf>
    <xf numFmtId="4" fontId="7" fillId="0" borderId="4" xfId="0" applyNumberFormat="1" applyFont="1" applyFill="1" applyBorder="1" applyAlignment="1">
      <alignment vertical="center"/>
    </xf>
    <xf numFmtId="4" fontId="7" fillId="0" borderId="4" xfId="0" applyNumberFormat="1" applyFont="1" applyBorder="1" applyAlignment="1">
      <alignment vertical="center"/>
    </xf>
    <xf numFmtId="4" fontId="7" fillId="0" borderId="7" xfId="0" applyNumberFormat="1" applyFont="1" applyFill="1" applyBorder="1" applyAlignment="1">
      <alignment vertical="center"/>
    </xf>
    <xf numFmtId="164" fontId="7" fillId="0" borderId="7" xfId="0" applyNumberFormat="1" applyFont="1" applyFill="1" applyBorder="1" applyAlignment="1">
      <alignment vertical="center"/>
    </xf>
    <xf numFmtId="4" fontId="8" fillId="0" borderId="7" xfId="0" applyNumberFormat="1" applyFont="1" applyFill="1" applyBorder="1" applyAlignment="1">
      <alignment vertical="center"/>
    </xf>
    <xf numFmtId="4" fontId="8" fillId="0" borderId="6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30079</xdr:colOff>
      <xdr:row>0</xdr:row>
      <xdr:rowOff>40105</xdr:rowOff>
    </xdr:from>
    <xdr:to>
      <xdr:col>0</xdr:col>
      <xdr:colOff>1325479</xdr:colOff>
      <xdr:row>0</xdr:row>
      <xdr:rowOff>792078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79" y="40105"/>
          <a:ext cx="1295400" cy="75197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491290</xdr:colOff>
      <xdr:row>0</xdr:row>
      <xdr:rowOff>40106</xdr:rowOff>
    </xdr:from>
    <xdr:to>
      <xdr:col>6</xdr:col>
      <xdr:colOff>928939</xdr:colOff>
      <xdr:row>0</xdr:row>
      <xdr:rowOff>792079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5027" y="40106"/>
          <a:ext cx="1400175" cy="751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1314450</xdr:colOff>
      <xdr:row>0</xdr:row>
      <xdr:rowOff>676275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129540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504825</xdr:colOff>
      <xdr:row>0</xdr:row>
      <xdr:rowOff>28576</xdr:rowOff>
    </xdr:from>
    <xdr:to>
      <xdr:col>6</xdr:col>
      <xdr:colOff>942975</xdr:colOff>
      <xdr:row>0</xdr:row>
      <xdr:rowOff>676276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28576"/>
          <a:ext cx="14001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623661</xdr:colOff>
      <xdr:row>0</xdr:row>
      <xdr:rowOff>36851</xdr:rowOff>
    </xdr:from>
    <xdr:to>
      <xdr:col>6</xdr:col>
      <xdr:colOff>1003301</xdr:colOff>
      <xdr:row>0</xdr:row>
      <xdr:rowOff>714375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4777" y="36851"/>
          <a:ext cx="1400176" cy="677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17009</xdr:colOff>
      <xdr:row>0</xdr:row>
      <xdr:rowOff>25514</xdr:rowOff>
    </xdr:from>
    <xdr:to>
      <xdr:col>0</xdr:col>
      <xdr:colOff>1312409</xdr:colOff>
      <xdr:row>0</xdr:row>
      <xdr:rowOff>739888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09" y="25514"/>
          <a:ext cx="1295400" cy="71437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1323975</xdr:colOff>
      <xdr:row>0</xdr:row>
      <xdr:rowOff>771525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295400" cy="7429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504825</xdr:colOff>
      <xdr:row>0</xdr:row>
      <xdr:rowOff>28574</xdr:rowOff>
    </xdr:from>
    <xdr:to>
      <xdr:col>6</xdr:col>
      <xdr:colOff>942976</xdr:colOff>
      <xdr:row>0</xdr:row>
      <xdr:rowOff>761999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28574"/>
          <a:ext cx="1400176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/>
  <cols>
    <col min="1" max="16384" width="12" style="25"/>
  </cols>
  <sheetData>
    <row r="1" spans="1:2">
      <c r="A1" s="24"/>
      <c r="B1" s="24"/>
    </row>
    <row r="2020" spans="1:1">
      <c r="A2020" s="26" t="s">
        <v>140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5"/>
  <sheetViews>
    <sheetView zoomScale="98" zoomScaleNormal="98" workbookViewId="0">
      <selection activeCell="B4" sqref="B4:G154"/>
    </sheetView>
  </sheetViews>
  <sheetFormatPr baseColWidth="10" defaultRowHeight="12.75"/>
  <cols>
    <col min="1" max="1" width="90.83203125" style="1" customWidth="1"/>
    <col min="2" max="7" width="16.83203125" style="1" customWidth="1"/>
    <col min="8" max="16384" width="12" style="1"/>
  </cols>
  <sheetData>
    <row r="1" spans="1:7" ht="64.5" customHeight="1">
      <c r="A1" s="47" t="s">
        <v>184</v>
      </c>
      <c r="B1" s="48"/>
      <c r="C1" s="48"/>
      <c r="D1" s="48"/>
      <c r="E1" s="48"/>
      <c r="F1" s="48"/>
      <c r="G1" s="49"/>
    </row>
    <row r="2" spans="1:7">
      <c r="A2" s="27"/>
      <c r="B2" s="50" t="s">
        <v>0</v>
      </c>
      <c r="C2" s="50"/>
      <c r="D2" s="50"/>
      <c r="E2" s="50"/>
      <c r="F2" s="50"/>
      <c r="G2" s="27"/>
    </row>
    <row r="3" spans="1:7" ht="22.5">
      <c r="A3" s="28" t="s">
        <v>1</v>
      </c>
      <c r="B3" s="29" t="s">
        <v>2</v>
      </c>
      <c r="C3" s="30" t="s">
        <v>3</v>
      </c>
      <c r="D3" s="29" t="s">
        <v>4</v>
      </c>
      <c r="E3" s="29" t="s">
        <v>5</v>
      </c>
      <c r="F3" s="29" t="s">
        <v>6</v>
      </c>
      <c r="G3" s="28" t="s">
        <v>7</v>
      </c>
    </row>
    <row r="4" spans="1:7">
      <c r="A4" s="2" t="s">
        <v>8</v>
      </c>
      <c r="B4" s="42">
        <v>119819339.81</v>
      </c>
      <c r="C4" s="42">
        <v>13391232.109999996</v>
      </c>
      <c r="D4" s="42">
        <v>133210571.91999999</v>
      </c>
      <c r="E4" s="42">
        <v>125117536.2</v>
      </c>
      <c r="F4" s="42">
        <v>122674416.73999999</v>
      </c>
      <c r="G4" s="42">
        <v>8093035.7199999969</v>
      </c>
    </row>
    <row r="5" spans="1:7">
      <c r="A5" s="3" t="s">
        <v>9</v>
      </c>
      <c r="B5" s="38">
        <v>67224012.030000001</v>
      </c>
      <c r="C5" s="38">
        <v>-3422382.4400000023</v>
      </c>
      <c r="D5" s="38">
        <v>63801629.589999996</v>
      </c>
      <c r="E5" s="38">
        <v>62863427.780000001</v>
      </c>
      <c r="F5" s="38">
        <v>62519020.980000004</v>
      </c>
      <c r="G5" s="38">
        <v>938201.80999999866</v>
      </c>
    </row>
    <row r="6" spans="1:7">
      <c r="A6" s="4" t="s">
        <v>10</v>
      </c>
      <c r="B6" s="39">
        <v>25822767.010000002</v>
      </c>
      <c r="C6" s="39">
        <v>-1262656.0100000016</v>
      </c>
      <c r="D6" s="39">
        <v>24560111</v>
      </c>
      <c r="E6" s="39">
        <v>23697053.600000001</v>
      </c>
      <c r="F6" s="39">
        <v>23697053.600000001</v>
      </c>
      <c r="G6" s="39">
        <v>863057.39999999851</v>
      </c>
    </row>
    <row r="7" spans="1:7">
      <c r="A7" s="4" t="s">
        <v>11</v>
      </c>
      <c r="B7" s="39">
        <v>17988420.34</v>
      </c>
      <c r="C7" s="39">
        <v>-348752.05000000075</v>
      </c>
      <c r="D7" s="39">
        <v>17639668.289999999</v>
      </c>
      <c r="E7" s="39">
        <v>17639668.289999999</v>
      </c>
      <c r="F7" s="39">
        <v>17638552.989999998</v>
      </c>
      <c r="G7" s="39">
        <v>0</v>
      </c>
    </row>
    <row r="8" spans="1:7">
      <c r="A8" s="4" t="s">
        <v>12</v>
      </c>
      <c r="B8" s="39">
        <v>8539936.9700000007</v>
      </c>
      <c r="C8" s="39">
        <v>-892964.63000000082</v>
      </c>
      <c r="D8" s="39">
        <v>7646972.3399999999</v>
      </c>
      <c r="E8" s="39">
        <v>7596118.7400000002</v>
      </c>
      <c r="F8" s="39">
        <v>7462102.0800000001</v>
      </c>
      <c r="G8" s="39">
        <v>50853.599999999627</v>
      </c>
    </row>
    <row r="9" spans="1:7">
      <c r="A9" s="4" t="s">
        <v>13</v>
      </c>
      <c r="B9" s="39">
        <v>1998576.52</v>
      </c>
      <c r="C9" s="39">
        <v>-39659.030000000028</v>
      </c>
      <c r="D9" s="39">
        <v>1958917.49</v>
      </c>
      <c r="E9" s="39">
        <v>1958917.49</v>
      </c>
      <c r="F9" s="39">
        <v>1801519.76</v>
      </c>
      <c r="G9" s="39">
        <v>0</v>
      </c>
    </row>
    <row r="10" spans="1:7">
      <c r="A10" s="4" t="s">
        <v>14</v>
      </c>
      <c r="B10" s="39">
        <v>12874311.189999999</v>
      </c>
      <c r="C10" s="39">
        <v>-878350.71999999881</v>
      </c>
      <c r="D10" s="39">
        <v>11995960.470000001</v>
      </c>
      <c r="E10" s="39">
        <v>11971669.66</v>
      </c>
      <c r="F10" s="39">
        <v>11919792.550000001</v>
      </c>
      <c r="G10" s="39">
        <v>24290.810000000522</v>
      </c>
    </row>
    <row r="11" spans="1:7">
      <c r="A11" s="4" t="s">
        <v>15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</row>
    <row r="12" spans="1:7">
      <c r="A12" s="4" t="s">
        <v>16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</row>
    <row r="13" spans="1:7">
      <c r="A13" s="3" t="s">
        <v>17</v>
      </c>
      <c r="B13" s="38">
        <v>16220899.470000001</v>
      </c>
      <c r="C13" s="38">
        <v>802244.61999999871</v>
      </c>
      <c r="D13" s="38">
        <v>17023144.09</v>
      </c>
      <c r="E13" s="38">
        <v>14802910.410000002</v>
      </c>
      <c r="F13" s="38">
        <v>14644141.440000001</v>
      </c>
      <c r="G13" s="38">
        <v>2220233.6799999978</v>
      </c>
    </row>
    <row r="14" spans="1:7">
      <c r="A14" s="4" t="s">
        <v>18</v>
      </c>
      <c r="B14" s="39">
        <v>2412369.58</v>
      </c>
      <c r="C14" s="39">
        <v>-281727.85000000009</v>
      </c>
      <c r="D14" s="39">
        <v>2130641.73</v>
      </c>
      <c r="E14" s="39">
        <v>1973184.45</v>
      </c>
      <c r="F14" s="39">
        <v>1927009.24</v>
      </c>
      <c r="G14" s="39">
        <v>157457.28000000003</v>
      </c>
    </row>
    <row r="15" spans="1:7">
      <c r="A15" s="4" t="s">
        <v>19</v>
      </c>
      <c r="B15" s="39">
        <v>690700</v>
      </c>
      <c r="C15" s="39">
        <v>146203.88</v>
      </c>
      <c r="D15" s="39">
        <v>836903.88</v>
      </c>
      <c r="E15" s="39">
        <v>792314.99</v>
      </c>
      <c r="F15" s="39">
        <v>762934.61</v>
      </c>
      <c r="G15" s="39">
        <v>44588.890000000014</v>
      </c>
    </row>
    <row r="16" spans="1:7">
      <c r="A16" s="4" t="s">
        <v>20</v>
      </c>
      <c r="B16" s="39">
        <v>0</v>
      </c>
      <c r="C16" s="39">
        <v>33717</v>
      </c>
      <c r="D16" s="39">
        <v>33717</v>
      </c>
      <c r="E16" s="39">
        <v>33559.300000000003</v>
      </c>
      <c r="F16" s="39">
        <v>33559.300000000003</v>
      </c>
      <c r="G16" s="39">
        <v>157.69999999999709</v>
      </c>
    </row>
    <row r="17" spans="1:7">
      <c r="A17" s="4" t="s">
        <v>21</v>
      </c>
      <c r="B17" s="39">
        <v>9215779.8900000006</v>
      </c>
      <c r="C17" s="39">
        <v>888863.21999999881</v>
      </c>
      <c r="D17" s="39">
        <v>10104643.109999999</v>
      </c>
      <c r="E17" s="39">
        <v>8252414.1600000001</v>
      </c>
      <c r="F17" s="39">
        <v>8222246.9400000004</v>
      </c>
      <c r="G17" s="39">
        <v>1852228.9499999993</v>
      </c>
    </row>
    <row r="18" spans="1:7">
      <c r="A18" s="4" t="s">
        <v>22</v>
      </c>
      <c r="B18" s="39">
        <v>70000</v>
      </c>
      <c r="C18" s="39">
        <v>48386.899999999994</v>
      </c>
      <c r="D18" s="39">
        <v>118386.9</v>
      </c>
      <c r="E18" s="39">
        <v>110357.88</v>
      </c>
      <c r="F18" s="39">
        <v>110357.88</v>
      </c>
      <c r="G18" s="39">
        <v>8029.0199999999895</v>
      </c>
    </row>
    <row r="19" spans="1:7">
      <c r="A19" s="4" t="s">
        <v>23</v>
      </c>
      <c r="B19" s="39">
        <v>2776800</v>
      </c>
      <c r="C19" s="39">
        <v>4936.6000000000931</v>
      </c>
      <c r="D19" s="39">
        <v>2781736.6</v>
      </c>
      <c r="E19" s="39">
        <v>2692311.5</v>
      </c>
      <c r="F19" s="39">
        <v>2639265.34</v>
      </c>
      <c r="G19" s="39">
        <v>89425.100000000093</v>
      </c>
    </row>
    <row r="20" spans="1:7">
      <c r="A20" s="4" t="s">
        <v>24</v>
      </c>
      <c r="B20" s="39">
        <v>298000</v>
      </c>
      <c r="C20" s="39">
        <v>-3300.8400000000256</v>
      </c>
      <c r="D20" s="39">
        <v>294699.15999999997</v>
      </c>
      <c r="E20" s="39">
        <v>290524.46999999997</v>
      </c>
      <c r="F20" s="39">
        <v>290524.46999999997</v>
      </c>
      <c r="G20" s="39">
        <v>4174.6900000000023</v>
      </c>
    </row>
    <row r="21" spans="1:7">
      <c r="A21" s="4" t="s">
        <v>25</v>
      </c>
      <c r="B21" s="39">
        <v>1000</v>
      </c>
      <c r="C21" s="39">
        <v>0</v>
      </c>
      <c r="D21" s="39">
        <v>1000</v>
      </c>
      <c r="E21" s="39">
        <v>0</v>
      </c>
      <c r="F21" s="39">
        <v>0</v>
      </c>
      <c r="G21" s="39">
        <v>1000</v>
      </c>
    </row>
    <row r="22" spans="1:7">
      <c r="A22" s="4" t="s">
        <v>26</v>
      </c>
      <c r="B22" s="39">
        <v>756250</v>
      </c>
      <c r="C22" s="39">
        <v>-34834.290000000037</v>
      </c>
      <c r="D22" s="39">
        <v>721415.71</v>
      </c>
      <c r="E22" s="39">
        <v>658243.66</v>
      </c>
      <c r="F22" s="39">
        <v>658243.66</v>
      </c>
      <c r="G22" s="39">
        <v>63172.04999999993</v>
      </c>
    </row>
    <row r="23" spans="1:7">
      <c r="A23" s="3" t="s">
        <v>27</v>
      </c>
      <c r="B23" s="38">
        <v>14095334.84</v>
      </c>
      <c r="C23" s="38">
        <v>4028486.99</v>
      </c>
      <c r="D23" s="38">
        <v>18123821.830000002</v>
      </c>
      <c r="E23" s="38">
        <v>15905418.420000002</v>
      </c>
      <c r="F23" s="38">
        <v>15552337.02</v>
      </c>
      <c r="G23" s="38">
        <v>2218403.41</v>
      </c>
    </row>
    <row r="24" spans="1:7">
      <c r="A24" s="4" t="s">
        <v>28</v>
      </c>
      <c r="B24" s="39">
        <v>2854822.79</v>
      </c>
      <c r="C24" s="39">
        <v>658456.35999999987</v>
      </c>
      <c r="D24" s="39">
        <v>3513279.15</v>
      </c>
      <c r="E24" s="39">
        <v>1789050.94</v>
      </c>
      <c r="F24" s="39">
        <v>1789050.94</v>
      </c>
      <c r="G24" s="39">
        <v>1724228.21</v>
      </c>
    </row>
    <row r="25" spans="1:7">
      <c r="A25" s="4" t="s">
        <v>29</v>
      </c>
      <c r="B25" s="39">
        <v>1144000</v>
      </c>
      <c r="C25" s="39">
        <v>270989.60000000009</v>
      </c>
      <c r="D25" s="39">
        <v>1414989.6</v>
      </c>
      <c r="E25" s="39">
        <v>1405167.81</v>
      </c>
      <c r="F25" s="39">
        <v>1258311.81</v>
      </c>
      <c r="G25" s="39">
        <v>9821.7900000000373</v>
      </c>
    </row>
    <row r="26" spans="1:7">
      <c r="A26" s="4" t="s">
        <v>30</v>
      </c>
      <c r="B26" s="39">
        <v>1493000</v>
      </c>
      <c r="C26" s="39">
        <v>3126311.21</v>
      </c>
      <c r="D26" s="39">
        <v>4619311.21</v>
      </c>
      <c r="E26" s="39">
        <v>4456343.01</v>
      </c>
      <c r="F26" s="39">
        <v>4446953.97</v>
      </c>
      <c r="G26" s="39">
        <v>162968.20000000019</v>
      </c>
    </row>
    <row r="27" spans="1:7">
      <c r="A27" s="4" t="s">
        <v>31</v>
      </c>
      <c r="B27" s="39">
        <v>400000</v>
      </c>
      <c r="C27" s="39">
        <v>-24233.419999999984</v>
      </c>
      <c r="D27" s="39">
        <v>375766.58</v>
      </c>
      <c r="E27" s="39">
        <v>363248.85</v>
      </c>
      <c r="F27" s="39">
        <v>363248.85</v>
      </c>
      <c r="G27" s="39">
        <v>12517.73000000004</v>
      </c>
    </row>
    <row r="28" spans="1:7">
      <c r="A28" s="4" t="s">
        <v>32</v>
      </c>
      <c r="B28" s="39">
        <v>686000</v>
      </c>
      <c r="C28" s="39">
        <v>5206.7199999999721</v>
      </c>
      <c r="D28" s="39">
        <v>691206.72</v>
      </c>
      <c r="E28" s="39">
        <v>638690.72</v>
      </c>
      <c r="F28" s="39">
        <v>638455.54</v>
      </c>
      <c r="G28" s="39">
        <v>52516</v>
      </c>
    </row>
    <row r="29" spans="1:7">
      <c r="A29" s="4" t="s">
        <v>33</v>
      </c>
      <c r="B29" s="39">
        <v>1085000</v>
      </c>
      <c r="C29" s="39">
        <v>-118641.21999999997</v>
      </c>
      <c r="D29" s="39">
        <v>966358.78</v>
      </c>
      <c r="E29" s="39">
        <v>953581.14</v>
      </c>
      <c r="F29" s="39">
        <v>953581.14</v>
      </c>
      <c r="G29" s="39">
        <v>12777.640000000014</v>
      </c>
    </row>
    <row r="30" spans="1:7">
      <c r="A30" s="4" t="s">
        <v>34</v>
      </c>
      <c r="B30" s="39">
        <v>572500</v>
      </c>
      <c r="C30" s="39">
        <v>-10314.209999999963</v>
      </c>
      <c r="D30" s="39">
        <v>562185.79</v>
      </c>
      <c r="E30" s="39">
        <v>436027.65</v>
      </c>
      <c r="F30" s="39">
        <v>436027.65</v>
      </c>
      <c r="G30" s="39">
        <v>126158.14000000001</v>
      </c>
    </row>
    <row r="31" spans="1:7">
      <c r="A31" s="4" t="s">
        <v>35</v>
      </c>
      <c r="B31" s="39">
        <v>4434670.42</v>
      </c>
      <c r="C31" s="39">
        <v>-1030457.5499999998</v>
      </c>
      <c r="D31" s="39">
        <v>3404212.87</v>
      </c>
      <c r="E31" s="39">
        <v>3292035.14</v>
      </c>
      <c r="F31" s="39">
        <v>3257241.77</v>
      </c>
      <c r="G31" s="39">
        <v>112177.72999999998</v>
      </c>
    </row>
    <row r="32" spans="1:7">
      <c r="A32" s="4" t="s">
        <v>36</v>
      </c>
      <c r="B32" s="39">
        <v>1425341.63</v>
      </c>
      <c r="C32" s="39">
        <v>1151169.5</v>
      </c>
      <c r="D32" s="39">
        <v>2576511.13</v>
      </c>
      <c r="E32" s="39">
        <v>2571273.16</v>
      </c>
      <c r="F32" s="39">
        <v>2409465.35</v>
      </c>
      <c r="G32" s="39">
        <v>5237.9699999997392</v>
      </c>
    </row>
    <row r="33" spans="1:7">
      <c r="A33" s="3" t="s">
        <v>37</v>
      </c>
      <c r="B33" s="38">
        <v>15805387.16</v>
      </c>
      <c r="C33" s="38">
        <v>946043.87000000034</v>
      </c>
      <c r="D33" s="38">
        <v>16751431.029999999</v>
      </c>
      <c r="E33" s="38">
        <v>16375061.029999999</v>
      </c>
      <c r="F33" s="38">
        <v>16369435.029999999</v>
      </c>
      <c r="G33" s="38">
        <v>376370</v>
      </c>
    </row>
    <row r="34" spans="1:7">
      <c r="A34" s="4" t="s">
        <v>38</v>
      </c>
      <c r="B34" s="39">
        <v>13094227.73</v>
      </c>
      <c r="C34" s="39">
        <v>78933.910000000149</v>
      </c>
      <c r="D34" s="39">
        <v>13173161.640000001</v>
      </c>
      <c r="E34" s="39">
        <v>12923161.640000001</v>
      </c>
      <c r="F34" s="39">
        <v>12923161.640000001</v>
      </c>
      <c r="G34" s="39">
        <v>250000</v>
      </c>
    </row>
    <row r="35" spans="1:7">
      <c r="A35" s="4" t="s">
        <v>39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</row>
    <row r="36" spans="1:7">
      <c r="A36" s="4" t="s">
        <v>40</v>
      </c>
      <c r="B36" s="39">
        <v>0</v>
      </c>
      <c r="C36" s="39">
        <v>1390069.85</v>
      </c>
      <c r="D36" s="39">
        <v>1390069.85</v>
      </c>
      <c r="E36" s="39">
        <v>1371769.85</v>
      </c>
      <c r="F36" s="39">
        <v>1371769.85</v>
      </c>
      <c r="G36" s="39">
        <v>18300</v>
      </c>
    </row>
    <row r="37" spans="1:7">
      <c r="A37" s="4" t="s">
        <v>41</v>
      </c>
      <c r="B37" s="39">
        <v>2235000</v>
      </c>
      <c r="C37" s="39">
        <v>-522959.8899999999</v>
      </c>
      <c r="D37" s="39">
        <v>1712040.11</v>
      </c>
      <c r="E37" s="39">
        <v>1603970.11</v>
      </c>
      <c r="F37" s="39">
        <v>1598344.11</v>
      </c>
      <c r="G37" s="39">
        <v>108070</v>
      </c>
    </row>
    <row r="38" spans="1:7">
      <c r="A38" s="4" t="s">
        <v>42</v>
      </c>
      <c r="B38" s="39">
        <v>476159.43</v>
      </c>
      <c r="C38" s="39">
        <v>0</v>
      </c>
      <c r="D38" s="39">
        <v>476159.43</v>
      </c>
      <c r="E38" s="39">
        <v>476159.43</v>
      </c>
      <c r="F38" s="39">
        <v>476159.43</v>
      </c>
      <c r="G38" s="39">
        <v>0</v>
      </c>
    </row>
    <row r="39" spans="1:7">
      <c r="A39" s="4" t="s">
        <v>43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</row>
    <row r="40" spans="1:7">
      <c r="A40" s="4" t="s">
        <v>44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</row>
    <row r="41" spans="1:7">
      <c r="A41" s="4" t="s">
        <v>45</v>
      </c>
      <c r="B41" s="39">
        <v>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</row>
    <row r="42" spans="1:7">
      <c r="A42" s="4" t="s">
        <v>46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</row>
    <row r="43" spans="1:7">
      <c r="A43" s="3" t="s">
        <v>47</v>
      </c>
      <c r="B43" s="38">
        <v>1142200</v>
      </c>
      <c r="C43" s="38">
        <v>300652.01</v>
      </c>
      <c r="D43" s="38">
        <v>1442852.01</v>
      </c>
      <c r="E43" s="38">
        <v>930115.78</v>
      </c>
      <c r="F43" s="38">
        <v>916299.02</v>
      </c>
      <c r="G43" s="38">
        <v>512736.23</v>
      </c>
    </row>
    <row r="44" spans="1:7">
      <c r="A44" s="4" t="s">
        <v>48</v>
      </c>
      <c r="B44" s="39">
        <v>445000</v>
      </c>
      <c r="C44" s="39">
        <v>-38617.789999999979</v>
      </c>
      <c r="D44" s="39">
        <v>406382.21</v>
      </c>
      <c r="E44" s="39">
        <v>297162.32</v>
      </c>
      <c r="F44" s="39">
        <v>283345.56</v>
      </c>
      <c r="G44" s="39">
        <v>109219.89000000001</v>
      </c>
    </row>
    <row r="45" spans="1:7">
      <c r="A45" s="4" t="s">
        <v>49</v>
      </c>
      <c r="B45" s="39">
        <v>104200</v>
      </c>
      <c r="C45" s="39">
        <v>-17240.78</v>
      </c>
      <c r="D45" s="39">
        <v>86959.22</v>
      </c>
      <c r="E45" s="39">
        <v>78443.490000000005</v>
      </c>
      <c r="F45" s="39">
        <v>78443.490000000005</v>
      </c>
      <c r="G45" s="39">
        <v>8515.7299999999959</v>
      </c>
    </row>
    <row r="46" spans="1:7">
      <c r="A46" s="4" t="s">
        <v>50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</row>
    <row r="47" spans="1:7">
      <c r="A47" s="4" t="s">
        <v>51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</row>
    <row r="48" spans="1:7">
      <c r="A48" s="4" t="s">
        <v>52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</row>
    <row r="49" spans="1:7">
      <c r="A49" s="4" t="s">
        <v>53</v>
      </c>
      <c r="B49" s="39">
        <v>78000</v>
      </c>
      <c r="C49" s="39">
        <v>100670.57999999999</v>
      </c>
      <c r="D49" s="39">
        <v>178670.58</v>
      </c>
      <c r="E49" s="39">
        <v>178669.97</v>
      </c>
      <c r="F49" s="39">
        <v>178669.97</v>
      </c>
      <c r="G49" s="39">
        <v>0.60999999998603016</v>
      </c>
    </row>
    <row r="50" spans="1:7">
      <c r="A50" s="4" t="s">
        <v>54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</row>
    <row r="51" spans="1:7">
      <c r="A51" s="4" t="s">
        <v>55</v>
      </c>
      <c r="B51" s="39">
        <v>140000</v>
      </c>
      <c r="C51" s="39">
        <v>-120000</v>
      </c>
      <c r="D51" s="39">
        <v>20000</v>
      </c>
      <c r="E51" s="39">
        <v>0</v>
      </c>
      <c r="F51" s="39">
        <v>0</v>
      </c>
      <c r="G51" s="39">
        <v>20000</v>
      </c>
    </row>
    <row r="52" spans="1:7">
      <c r="A52" s="4" t="s">
        <v>56</v>
      </c>
      <c r="B52" s="39">
        <v>375000</v>
      </c>
      <c r="C52" s="39">
        <v>375840</v>
      </c>
      <c r="D52" s="39">
        <v>750840</v>
      </c>
      <c r="E52" s="39">
        <v>375840</v>
      </c>
      <c r="F52" s="39">
        <v>375840</v>
      </c>
      <c r="G52" s="39">
        <v>375000</v>
      </c>
    </row>
    <row r="53" spans="1:7">
      <c r="A53" s="3" t="s">
        <v>57</v>
      </c>
      <c r="B53" s="38">
        <v>1500000</v>
      </c>
      <c r="C53" s="38">
        <v>8660041.1799999997</v>
      </c>
      <c r="D53" s="38">
        <v>10160041.18</v>
      </c>
      <c r="E53" s="38">
        <v>8332950.5899999999</v>
      </c>
      <c r="F53" s="38">
        <v>6833888.8499999996</v>
      </c>
      <c r="G53" s="38">
        <v>1827090.5899999999</v>
      </c>
    </row>
    <row r="54" spans="1:7">
      <c r="A54" s="4" t="s">
        <v>58</v>
      </c>
      <c r="B54" s="39">
        <v>1500000</v>
      </c>
      <c r="C54" s="39">
        <v>8251199.5299999993</v>
      </c>
      <c r="D54" s="39">
        <v>9751199.5299999993</v>
      </c>
      <c r="E54" s="39">
        <v>8273476.5800000001</v>
      </c>
      <c r="F54" s="39">
        <v>6774414.8399999999</v>
      </c>
      <c r="G54" s="39">
        <v>1477722.9499999993</v>
      </c>
    </row>
    <row r="55" spans="1:7">
      <c r="A55" s="4" t="s">
        <v>59</v>
      </c>
      <c r="B55" s="39">
        <v>0</v>
      </c>
      <c r="C55" s="39">
        <v>408841.65</v>
      </c>
      <c r="D55" s="39">
        <v>408841.65</v>
      </c>
      <c r="E55" s="39">
        <v>59474.01</v>
      </c>
      <c r="F55" s="39">
        <v>59474.01</v>
      </c>
      <c r="G55" s="39">
        <v>349367.64</v>
      </c>
    </row>
    <row r="56" spans="1:7">
      <c r="A56" s="4" t="s">
        <v>60</v>
      </c>
      <c r="B56" s="39">
        <v>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</row>
    <row r="57" spans="1:7">
      <c r="A57" s="3" t="s">
        <v>61</v>
      </c>
      <c r="B57" s="38">
        <v>2750000</v>
      </c>
      <c r="C57" s="38">
        <v>-2750000</v>
      </c>
      <c r="D57" s="38">
        <v>0</v>
      </c>
      <c r="E57" s="38">
        <v>0</v>
      </c>
      <c r="F57" s="38">
        <v>0</v>
      </c>
      <c r="G57" s="38">
        <v>0</v>
      </c>
    </row>
    <row r="58" spans="1:7">
      <c r="A58" s="4" t="s">
        <v>62</v>
      </c>
      <c r="B58" s="39"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</row>
    <row r="59" spans="1:7">
      <c r="A59" s="4" t="s">
        <v>63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</row>
    <row r="60" spans="1:7">
      <c r="A60" s="4" t="s">
        <v>64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</row>
    <row r="61" spans="1:7">
      <c r="A61" s="4" t="s">
        <v>65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</row>
    <row r="62" spans="1:7">
      <c r="A62" s="4" t="s">
        <v>66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</row>
    <row r="63" spans="1:7">
      <c r="A63" s="4" t="s">
        <v>67</v>
      </c>
      <c r="B63" s="39"/>
      <c r="C63" s="39"/>
      <c r="D63" s="39"/>
      <c r="E63" s="39"/>
      <c r="F63" s="39"/>
      <c r="G63" s="39">
        <v>0</v>
      </c>
    </row>
    <row r="64" spans="1:7">
      <c r="A64" s="4" t="s">
        <v>68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</row>
    <row r="65" spans="1:7">
      <c r="A65" s="4" t="s">
        <v>69</v>
      </c>
      <c r="B65" s="39">
        <v>2750000</v>
      </c>
      <c r="C65" s="39">
        <v>-2750000</v>
      </c>
      <c r="D65" s="39">
        <v>0</v>
      </c>
      <c r="E65" s="39">
        <v>0</v>
      </c>
      <c r="F65" s="39">
        <v>0</v>
      </c>
      <c r="G65" s="39">
        <v>0</v>
      </c>
    </row>
    <row r="66" spans="1:7">
      <c r="A66" s="3" t="s">
        <v>70</v>
      </c>
      <c r="B66" s="38">
        <v>450790</v>
      </c>
      <c r="C66" s="38">
        <v>4699210</v>
      </c>
      <c r="D66" s="38">
        <v>5150000</v>
      </c>
      <c r="E66" s="38">
        <v>5150000</v>
      </c>
      <c r="F66" s="38">
        <v>5150000</v>
      </c>
      <c r="G66" s="38">
        <v>0</v>
      </c>
    </row>
    <row r="67" spans="1:7">
      <c r="A67" s="4" t="s">
        <v>71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</row>
    <row r="68" spans="1:7">
      <c r="A68" s="4" t="s">
        <v>72</v>
      </c>
      <c r="B68" s="39"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</row>
    <row r="69" spans="1:7">
      <c r="A69" s="4" t="s">
        <v>73</v>
      </c>
      <c r="B69" s="39">
        <v>450790</v>
      </c>
      <c r="C69" s="39">
        <v>4699210</v>
      </c>
      <c r="D69" s="39">
        <v>5150000</v>
      </c>
      <c r="E69" s="39">
        <v>5150000</v>
      </c>
      <c r="F69" s="39">
        <v>5150000</v>
      </c>
      <c r="G69" s="39">
        <v>0</v>
      </c>
    </row>
    <row r="70" spans="1:7">
      <c r="A70" s="3" t="s">
        <v>74</v>
      </c>
      <c r="B70" s="38">
        <v>630716.31000000006</v>
      </c>
      <c r="C70" s="38">
        <v>126935.87999999989</v>
      </c>
      <c r="D70" s="38">
        <v>757652.19</v>
      </c>
      <c r="E70" s="38">
        <v>757652.19</v>
      </c>
      <c r="F70" s="38">
        <v>689294.4</v>
      </c>
      <c r="G70" s="38">
        <v>0</v>
      </c>
    </row>
    <row r="71" spans="1:7">
      <c r="A71" s="4" t="s">
        <v>75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</row>
    <row r="72" spans="1:7">
      <c r="A72" s="4" t="s">
        <v>76</v>
      </c>
      <c r="B72" s="39">
        <v>630716.31000000006</v>
      </c>
      <c r="C72" s="39">
        <v>126935.87999999989</v>
      </c>
      <c r="D72" s="39">
        <v>757652.19</v>
      </c>
      <c r="E72" s="39">
        <v>757652.19</v>
      </c>
      <c r="F72" s="39">
        <v>689294.4</v>
      </c>
      <c r="G72" s="39">
        <v>0</v>
      </c>
    </row>
    <row r="73" spans="1:7">
      <c r="A73" s="4" t="s">
        <v>77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</row>
    <row r="74" spans="1:7">
      <c r="A74" s="4" t="s">
        <v>78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</row>
    <row r="75" spans="1:7">
      <c r="A75" s="4" t="s">
        <v>79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</row>
    <row r="76" spans="1:7">
      <c r="A76" s="4" t="s">
        <v>80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</row>
    <row r="77" spans="1:7">
      <c r="A77" s="4" t="s">
        <v>81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</row>
    <row r="78" spans="1:7" ht="5.0999999999999996" customHeight="1">
      <c r="A78" s="5"/>
      <c r="B78" s="38"/>
      <c r="C78" s="38"/>
      <c r="D78" s="38"/>
      <c r="E78" s="38"/>
      <c r="F78" s="38"/>
      <c r="G78" s="38"/>
    </row>
    <row r="79" spans="1:7">
      <c r="A79" s="5" t="s">
        <v>82</v>
      </c>
      <c r="B79" s="38">
        <v>187287178</v>
      </c>
      <c r="C79" s="38">
        <v>25471259.780000001</v>
      </c>
      <c r="D79" s="38">
        <v>212758437.78</v>
      </c>
      <c r="E79" s="38">
        <v>149512489.13</v>
      </c>
      <c r="F79" s="38">
        <v>141044228.25999999</v>
      </c>
      <c r="G79" s="38">
        <v>63245948.649999991</v>
      </c>
    </row>
    <row r="80" spans="1:7">
      <c r="A80" s="6" t="s">
        <v>9</v>
      </c>
      <c r="B80" s="38">
        <v>24447852.449999999</v>
      </c>
      <c r="C80" s="38">
        <v>-1214914.4100000006</v>
      </c>
      <c r="D80" s="38">
        <v>23232938.039999999</v>
      </c>
      <c r="E80" s="38">
        <v>22520892.729999997</v>
      </c>
      <c r="F80" s="38">
        <v>22194242.439999998</v>
      </c>
      <c r="G80" s="38">
        <v>712045.31000000099</v>
      </c>
    </row>
    <row r="81" spans="1:7">
      <c r="A81" s="7" t="s">
        <v>10</v>
      </c>
      <c r="B81" s="39">
        <v>16585891.550000001</v>
      </c>
      <c r="C81" s="39">
        <v>-2414040.8900000006</v>
      </c>
      <c r="D81" s="39">
        <v>14171850.66</v>
      </c>
      <c r="E81" s="39">
        <v>14099685.289999999</v>
      </c>
      <c r="F81" s="39">
        <v>14099685.289999999</v>
      </c>
      <c r="G81" s="39">
        <v>72165.370000001043</v>
      </c>
    </row>
    <row r="82" spans="1:7">
      <c r="A82" s="7" t="s">
        <v>11</v>
      </c>
      <c r="B82" s="39">
        <v>252927.89</v>
      </c>
      <c r="C82" s="39">
        <v>1353490.4</v>
      </c>
      <c r="D82" s="39">
        <v>1606418.29</v>
      </c>
      <c r="E82" s="39">
        <v>1265545.96</v>
      </c>
      <c r="F82" s="39">
        <v>1265545.96</v>
      </c>
      <c r="G82" s="39">
        <v>340872.33000000007</v>
      </c>
    </row>
    <row r="83" spans="1:7">
      <c r="A83" s="7" t="s">
        <v>12</v>
      </c>
      <c r="B83" s="39">
        <v>2453244.84</v>
      </c>
      <c r="C83" s="39">
        <v>87094.229999999981</v>
      </c>
      <c r="D83" s="39">
        <v>2540339.0699999998</v>
      </c>
      <c r="E83" s="39">
        <v>2396029.83</v>
      </c>
      <c r="F83" s="39">
        <v>2379292.79</v>
      </c>
      <c r="G83" s="39">
        <v>144309.23999999976</v>
      </c>
    </row>
    <row r="84" spans="1:7">
      <c r="A84" s="7" t="s">
        <v>13</v>
      </c>
      <c r="B84" s="39">
        <v>3386426.18</v>
      </c>
      <c r="C84" s="39">
        <v>-546000</v>
      </c>
      <c r="D84" s="39">
        <v>2840426.18</v>
      </c>
      <c r="E84" s="39">
        <v>2700475.95</v>
      </c>
      <c r="F84" s="39">
        <v>2390562.7000000002</v>
      </c>
      <c r="G84" s="39">
        <v>139950.22999999998</v>
      </c>
    </row>
    <row r="85" spans="1:7">
      <c r="A85" s="7" t="s">
        <v>14</v>
      </c>
      <c r="B85" s="39">
        <v>1769361.99</v>
      </c>
      <c r="C85" s="39">
        <v>304541.85000000009</v>
      </c>
      <c r="D85" s="39">
        <v>2073903.84</v>
      </c>
      <c r="E85" s="39">
        <v>2059155.7</v>
      </c>
      <c r="F85" s="39">
        <v>2059155.7</v>
      </c>
      <c r="G85" s="39">
        <v>14748.14000000013</v>
      </c>
    </row>
    <row r="86" spans="1:7">
      <c r="A86" s="7" t="s">
        <v>15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</row>
    <row r="87" spans="1:7">
      <c r="A87" s="7" t="s">
        <v>16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</row>
    <row r="88" spans="1:7">
      <c r="A88" s="6" t="s">
        <v>17</v>
      </c>
      <c r="B88" s="38">
        <v>24727536.959999997</v>
      </c>
      <c r="C88" s="38">
        <v>2723812.6200000006</v>
      </c>
      <c r="D88" s="38">
        <v>27451349.580000002</v>
      </c>
      <c r="E88" s="38">
        <v>19034077.080000002</v>
      </c>
      <c r="F88" s="38">
        <v>18696620.590000004</v>
      </c>
      <c r="G88" s="38">
        <v>8417272.5</v>
      </c>
    </row>
    <row r="89" spans="1:7">
      <c r="A89" s="7" t="s">
        <v>18</v>
      </c>
      <c r="B89" s="39">
        <v>41381.519999999997</v>
      </c>
      <c r="C89" s="39">
        <v>14380.140000000007</v>
      </c>
      <c r="D89" s="39">
        <v>55761.66</v>
      </c>
      <c r="E89" s="39">
        <v>55356.34</v>
      </c>
      <c r="F89" s="39">
        <v>48054.33</v>
      </c>
      <c r="G89" s="39">
        <v>405.32000000000698</v>
      </c>
    </row>
    <row r="90" spans="1:7">
      <c r="A90" s="7" t="s">
        <v>19</v>
      </c>
      <c r="B90" s="39">
        <v>4000</v>
      </c>
      <c r="C90" s="39">
        <v>87695.61</v>
      </c>
      <c r="D90" s="39">
        <v>91695.61</v>
      </c>
      <c r="E90" s="39">
        <v>87695.61</v>
      </c>
      <c r="F90" s="39">
        <v>87695.61</v>
      </c>
      <c r="G90" s="39">
        <v>4000</v>
      </c>
    </row>
    <row r="91" spans="1:7">
      <c r="A91" s="7" t="s">
        <v>20</v>
      </c>
      <c r="B91" s="39">
        <v>335050</v>
      </c>
      <c r="C91" s="39">
        <v>-335050</v>
      </c>
      <c r="D91" s="39">
        <v>0</v>
      </c>
      <c r="E91" s="39">
        <v>0</v>
      </c>
      <c r="F91" s="39">
        <v>0</v>
      </c>
      <c r="G91" s="39">
        <v>0</v>
      </c>
    </row>
    <row r="92" spans="1:7">
      <c r="A92" s="7" t="s">
        <v>21</v>
      </c>
      <c r="B92" s="39">
        <v>14540188.960000001</v>
      </c>
      <c r="C92" s="39">
        <v>2260928.1799999997</v>
      </c>
      <c r="D92" s="39">
        <v>16801117.140000001</v>
      </c>
      <c r="E92" s="39">
        <v>9143352.6500000004</v>
      </c>
      <c r="F92" s="39">
        <v>9143352.6500000004</v>
      </c>
      <c r="G92" s="39">
        <v>7657764.4900000002</v>
      </c>
    </row>
    <row r="93" spans="1:7">
      <c r="A93" s="7" t="s">
        <v>22</v>
      </c>
      <c r="B93" s="39">
        <v>110000</v>
      </c>
      <c r="C93" s="39">
        <v>-39285.990000000005</v>
      </c>
      <c r="D93" s="39">
        <v>70714.009999999995</v>
      </c>
      <c r="E93" s="39">
        <v>56039.98</v>
      </c>
      <c r="F93" s="39">
        <v>56039.98</v>
      </c>
      <c r="G93" s="39">
        <v>14674.029999999992</v>
      </c>
    </row>
    <row r="94" spans="1:7">
      <c r="A94" s="7" t="s">
        <v>23</v>
      </c>
      <c r="B94" s="39">
        <v>4793416.0999999996</v>
      </c>
      <c r="C94" s="39">
        <v>796310.80000000075</v>
      </c>
      <c r="D94" s="39">
        <v>5589726.9000000004</v>
      </c>
      <c r="E94" s="39">
        <v>5524256.3099999996</v>
      </c>
      <c r="F94" s="39">
        <v>5344101.8899999997</v>
      </c>
      <c r="G94" s="39">
        <v>65470.590000000782</v>
      </c>
    </row>
    <row r="95" spans="1:7">
      <c r="A95" s="7" t="s">
        <v>24</v>
      </c>
      <c r="B95" s="39">
        <v>1612000</v>
      </c>
      <c r="C95" s="39">
        <v>345723.52</v>
      </c>
      <c r="D95" s="39">
        <v>1957723.52</v>
      </c>
      <c r="E95" s="39">
        <v>1903423.76</v>
      </c>
      <c r="F95" s="39">
        <v>1903423.76</v>
      </c>
      <c r="G95" s="39">
        <v>54299.760000000009</v>
      </c>
    </row>
    <row r="96" spans="1:7">
      <c r="A96" s="7" t="s">
        <v>25</v>
      </c>
      <c r="B96" s="39">
        <v>2185000</v>
      </c>
      <c r="C96" s="39">
        <v>-873568.49</v>
      </c>
      <c r="D96" s="39">
        <v>1311431.51</v>
      </c>
      <c r="E96" s="39">
        <v>854171.42</v>
      </c>
      <c r="F96" s="39">
        <v>704171.36</v>
      </c>
      <c r="G96" s="39">
        <v>457260.08999999997</v>
      </c>
    </row>
    <row r="97" spans="1:7">
      <c r="A97" s="7" t="s">
        <v>26</v>
      </c>
      <c r="B97" s="39">
        <v>1106500.3799999999</v>
      </c>
      <c r="C97" s="39">
        <v>466678.85000000009</v>
      </c>
      <c r="D97" s="39">
        <v>1573179.23</v>
      </c>
      <c r="E97" s="39">
        <v>1409781.01</v>
      </c>
      <c r="F97" s="39">
        <v>1409781.01</v>
      </c>
      <c r="G97" s="39">
        <v>163398.21999999997</v>
      </c>
    </row>
    <row r="98" spans="1:7">
      <c r="A98" s="6" t="s">
        <v>27</v>
      </c>
      <c r="B98" s="38">
        <v>16100221.690000001</v>
      </c>
      <c r="C98" s="38">
        <v>3784309.9299999997</v>
      </c>
      <c r="D98" s="38">
        <v>19884531.619999997</v>
      </c>
      <c r="E98" s="38">
        <v>19304156.430000003</v>
      </c>
      <c r="F98" s="38">
        <v>18208912.079999998</v>
      </c>
      <c r="G98" s="38">
        <v>580375.18999999389</v>
      </c>
    </row>
    <row r="99" spans="1:7">
      <c r="A99" s="7" t="s">
        <v>28</v>
      </c>
      <c r="B99" s="39">
        <v>12083628.619999999</v>
      </c>
      <c r="C99" s="39">
        <v>-209591.75</v>
      </c>
      <c r="D99" s="39">
        <v>11874036.869999999</v>
      </c>
      <c r="E99" s="39">
        <v>11864904.869999999</v>
      </c>
      <c r="F99" s="39">
        <v>10860805.869999999</v>
      </c>
      <c r="G99" s="39">
        <v>9132</v>
      </c>
    </row>
    <row r="100" spans="1:7">
      <c r="A100" s="7" t="s">
        <v>29</v>
      </c>
      <c r="B100" s="39">
        <v>749535.48</v>
      </c>
      <c r="C100" s="39">
        <v>312266.52</v>
      </c>
      <c r="D100" s="39">
        <v>1061802</v>
      </c>
      <c r="E100" s="39">
        <v>1061802</v>
      </c>
      <c r="F100" s="39">
        <v>1051802</v>
      </c>
      <c r="G100" s="39">
        <v>0</v>
      </c>
    </row>
    <row r="101" spans="1:7">
      <c r="A101" s="7" t="s">
        <v>30</v>
      </c>
      <c r="B101" s="39">
        <v>1458983.38</v>
      </c>
      <c r="C101" s="39">
        <v>3265082.41</v>
      </c>
      <c r="D101" s="39">
        <v>4724065.79</v>
      </c>
      <c r="E101" s="39">
        <v>4427978.16</v>
      </c>
      <c r="F101" s="39">
        <v>4427978.16</v>
      </c>
      <c r="G101" s="39">
        <v>296087.62999999989</v>
      </c>
    </row>
    <row r="102" spans="1:7">
      <c r="A102" s="7" t="s">
        <v>31</v>
      </c>
      <c r="B102" s="39">
        <v>375000</v>
      </c>
      <c r="C102" s="39">
        <v>13040.549999999988</v>
      </c>
      <c r="D102" s="39">
        <v>388040.55</v>
      </c>
      <c r="E102" s="39">
        <v>382224.37</v>
      </c>
      <c r="F102" s="39">
        <v>382224.37</v>
      </c>
      <c r="G102" s="39">
        <v>5816.179999999993</v>
      </c>
    </row>
    <row r="103" spans="1:7">
      <c r="A103" s="7" t="s">
        <v>32</v>
      </c>
      <c r="B103" s="39">
        <v>895028.23</v>
      </c>
      <c r="C103" s="39">
        <v>285609.41999999993</v>
      </c>
      <c r="D103" s="39">
        <v>1180637.6499999999</v>
      </c>
      <c r="E103" s="39">
        <v>1017683.98</v>
      </c>
      <c r="F103" s="39">
        <v>1017683.98</v>
      </c>
      <c r="G103" s="39">
        <v>162953.66999999993</v>
      </c>
    </row>
    <row r="104" spans="1:7">
      <c r="A104" s="7" t="s">
        <v>33</v>
      </c>
      <c r="B104" s="39">
        <v>49594.559999999998</v>
      </c>
      <c r="C104" s="39">
        <v>10440</v>
      </c>
      <c r="D104" s="39">
        <v>60034.559999999998</v>
      </c>
      <c r="E104" s="39">
        <v>10440</v>
      </c>
      <c r="F104" s="39">
        <v>10440</v>
      </c>
      <c r="G104" s="39">
        <v>49594.559999999998</v>
      </c>
    </row>
    <row r="105" spans="1:7">
      <c r="A105" s="7" t="s">
        <v>34</v>
      </c>
      <c r="B105" s="39">
        <v>0</v>
      </c>
      <c r="C105" s="39">
        <v>0</v>
      </c>
      <c r="D105" s="39">
        <v>0</v>
      </c>
      <c r="E105" s="39">
        <v>0</v>
      </c>
      <c r="F105" s="39">
        <v>0</v>
      </c>
      <c r="G105" s="39">
        <v>0</v>
      </c>
    </row>
    <row r="106" spans="1:7">
      <c r="A106" s="7" t="s">
        <v>35</v>
      </c>
      <c r="B106" s="39">
        <v>131500</v>
      </c>
      <c r="C106" s="39">
        <v>117334.73999999999</v>
      </c>
      <c r="D106" s="39">
        <v>248834.74</v>
      </c>
      <c r="E106" s="39">
        <v>198834.94</v>
      </c>
      <c r="F106" s="39">
        <v>183834.95</v>
      </c>
      <c r="G106" s="39">
        <v>49999.799999999988</v>
      </c>
    </row>
    <row r="107" spans="1:7">
      <c r="A107" s="7" t="s">
        <v>36</v>
      </c>
      <c r="B107" s="39">
        <v>356951.42</v>
      </c>
      <c r="C107" s="39">
        <v>-9871.9599999999627</v>
      </c>
      <c r="D107" s="39">
        <v>347079.46</v>
      </c>
      <c r="E107" s="39">
        <v>340288.11</v>
      </c>
      <c r="F107" s="39">
        <v>274142.75</v>
      </c>
      <c r="G107" s="39">
        <v>6791.3500000000349</v>
      </c>
    </row>
    <row r="108" spans="1:7">
      <c r="A108" s="6" t="s">
        <v>37</v>
      </c>
      <c r="B108" s="38">
        <v>22051588.23</v>
      </c>
      <c r="C108" s="38">
        <v>-3796545.34</v>
      </c>
      <c r="D108" s="38">
        <v>18255042.890000001</v>
      </c>
      <c r="E108" s="38">
        <v>12310842.830000002</v>
      </c>
      <c r="F108" s="38">
        <v>11870936.170000002</v>
      </c>
      <c r="G108" s="38">
        <v>5944200.0599999987</v>
      </c>
    </row>
    <row r="109" spans="1:7">
      <c r="A109" s="7" t="s">
        <v>38</v>
      </c>
      <c r="B109" s="39">
        <v>0</v>
      </c>
      <c r="C109" s="39">
        <v>0</v>
      </c>
      <c r="D109" s="39">
        <v>0</v>
      </c>
      <c r="E109" s="39">
        <v>0</v>
      </c>
      <c r="F109" s="39">
        <v>0</v>
      </c>
      <c r="G109" s="39">
        <v>0</v>
      </c>
    </row>
    <row r="110" spans="1:7">
      <c r="A110" s="7" t="s">
        <v>39</v>
      </c>
      <c r="B110" s="39">
        <v>0</v>
      </c>
      <c r="C110" s="39">
        <v>0</v>
      </c>
      <c r="D110" s="39">
        <v>0</v>
      </c>
      <c r="E110" s="39">
        <v>0</v>
      </c>
      <c r="F110" s="39">
        <v>0</v>
      </c>
      <c r="G110" s="39">
        <v>0</v>
      </c>
    </row>
    <row r="111" spans="1:7">
      <c r="A111" s="7" t="s">
        <v>40</v>
      </c>
      <c r="B111" s="39">
        <v>0</v>
      </c>
      <c r="C111" s="39">
        <v>3760040</v>
      </c>
      <c r="D111" s="39">
        <v>3760040</v>
      </c>
      <c r="E111" s="39">
        <v>3473293.7</v>
      </c>
      <c r="F111" s="39">
        <v>3473293.7</v>
      </c>
      <c r="G111" s="39">
        <v>286746.29999999981</v>
      </c>
    </row>
    <row r="112" spans="1:7">
      <c r="A112" s="7" t="s">
        <v>41</v>
      </c>
      <c r="B112" s="39">
        <v>22051588.23</v>
      </c>
      <c r="C112" s="39">
        <v>-7556585.3399999999</v>
      </c>
      <c r="D112" s="39">
        <v>14495002.890000001</v>
      </c>
      <c r="E112" s="39">
        <v>8837549.1300000008</v>
      </c>
      <c r="F112" s="39">
        <v>8397642.4700000007</v>
      </c>
      <c r="G112" s="39">
        <v>5657453.7599999998</v>
      </c>
    </row>
    <row r="113" spans="1:7">
      <c r="A113" s="7" t="s">
        <v>42</v>
      </c>
      <c r="B113" s="39">
        <v>0</v>
      </c>
      <c r="C113" s="39">
        <v>0</v>
      </c>
      <c r="D113" s="39">
        <v>0</v>
      </c>
      <c r="E113" s="39">
        <v>0</v>
      </c>
      <c r="F113" s="39">
        <v>0</v>
      </c>
      <c r="G113" s="39">
        <v>0</v>
      </c>
    </row>
    <row r="114" spans="1:7">
      <c r="A114" s="7" t="s">
        <v>43</v>
      </c>
      <c r="B114" s="39">
        <v>0</v>
      </c>
      <c r="C114" s="39">
        <v>0</v>
      </c>
      <c r="D114" s="39">
        <v>0</v>
      </c>
      <c r="E114" s="39">
        <v>0</v>
      </c>
      <c r="F114" s="39">
        <v>0</v>
      </c>
      <c r="G114" s="39">
        <v>0</v>
      </c>
    </row>
    <row r="115" spans="1:7">
      <c r="A115" s="7" t="s">
        <v>44</v>
      </c>
      <c r="B115" s="39">
        <v>0</v>
      </c>
      <c r="C115" s="39">
        <v>0</v>
      </c>
      <c r="D115" s="39">
        <v>0</v>
      </c>
      <c r="E115" s="39">
        <v>0</v>
      </c>
      <c r="F115" s="39">
        <v>0</v>
      </c>
      <c r="G115" s="39">
        <v>0</v>
      </c>
    </row>
    <row r="116" spans="1:7">
      <c r="A116" s="7" t="s">
        <v>45</v>
      </c>
      <c r="B116" s="39">
        <v>0</v>
      </c>
      <c r="C116" s="39">
        <v>0</v>
      </c>
      <c r="D116" s="39">
        <v>0</v>
      </c>
      <c r="E116" s="39">
        <v>0</v>
      </c>
      <c r="F116" s="39">
        <v>0</v>
      </c>
      <c r="G116" s="39">
        <v>0</v>
      </c>
    </row>
    <row r="117" spans="1:7">
      <c r="A117" s="7" t="s">
        <v>46</v>
      </c>
      <c r="B117" s="39">
        <v>0</v>
      </c>
      <c r="C117" s="39">
        <v>0</v>
      </c>
      <c r="D117" s="39">
        <v>0</v>
      </c>
      <c r="E117" s="39">
        <v>0</v>
      </c>
      <c r="F117" s="39">
        <v>0</v>
      </c>
      <c r="G117" s="39">
        <v>0</v>
      </c>
    </row>
    <row r="118" spans="1:7">
      <c r="A118" s="6" t="s">
        <v>47</v>
      </c>
      <c r="B118" s="38">
        <v>2883100</v>
      </c>
      <c r="C118" s="38">
        <v>4874963.84</v>
      </c>
      <c r="D118" s="38">
        <v>7758063.8399999999</v>
      </c>
      <c r="E118" s="38">
        <v>7036213.0800000001</v>
      </c>
      <c r="F118" s="38">
        <v>5277058.5</v>
      </c>
      <c r="G118" s="38">
        <v>721850.75999999978</v>
      </c>
    </row>
    <row r="119" spans="1:7">
      <c r="A119" s="7" t="s">
        <v>48</v>
      </c>
      <c r="B119" s="39">
        <v>45000</v>
      </c>
      <c r="C119" s="39">
        <v>686882.63</v>
      </c>
      <c r="D119" s="39">
        <v>731882.63</v>
      </c>
      <c r="E119" s="39">
        <v>522396</v>
      </c>
      <c r="F119" s="39">
        <v>284196.02</v>
      </c>
      <c r="G119" s="39">
        <v>209486.63</v>
      </c>
    </row>
    <row r="120" spans="1:7">
      <c r="A120" s="7" t="s">
        <v>49</v>
      </c>
      <c r="B120" s="39">
        <v>523100</v>
      </c>
      <c r="C120" s="39">
        <v>787891.04</v>
      </c>
      <c r="D120" s="39">
        <v>1310991.04</v>
      </c>
      <c r="E120" s="39">
        <v>953000.04</v>
      </c>
      <c r="F120" s="39">
        <v>953000.04</v>
      </c>
      <c r="G120" s="39">
        <v>357991</v>
      </c>
    </row>
    <row r="121" spans="1:7">
      <c r="A121" s="7" t="s">
        <v>50</v>
      </c>
      <c r="B121" s="39">
        <v>0</v>
      </c>
      <c r="C121" s="39">
        <v>0</v>
      </c>
      <c r="D121" s="39">
        <v>0</v>
      </c>
      <c r="E121" s="39">
        <v>0</v>
      </c>
      <c r="F121" s="39">
        <v>0</v>
      </c>
      <c r="G121" s="39">
        <v>0</v>
      </c>
    </row>
    <row r="122" spans="1:7">
      <c r="A122" s="7" t="s">
        <v>51</v>
      </c>
      <c r="B122" s="39">
        <v>0</v>
      </c>
      <c r="C122" s="39">
        <v>2646000</v>
      </c>
      <c r="D122" s="39">
        <v>2646000</v>
      </c>
      <c r="E122" s="39">
        <v>2618386.2000000002</v>
      </c>
      <c r="F122" s="39">
        <v>2618386.2000000002</v>
      </c>
      <c r="G122" s="39">
        <v>27613.799999999814</v>
      </c>
    </row>
    <row r="123" spans="1:7">
      <c r="A123" s="7" t="s">
        <v>52</v>
      </c>
      <c r="B123" s="39">
        <v>750000</v>
      </c>
      <c r="C123" s="39">
        <v>-254678.2</v>
      </c>
      <c r="D123" s="39">
        <v>495321.8</v>
      </c>
      <c r="E123" s="39">
        <v>495321.8</v>
      </c>
      <c r="F123" s="39">
        <v>290321.8</v>
      </c>
      <c r="G123" s="39">
        <v>0</v>
      </c>
    </row>
    <row r="124" spans="1:7">
      <c r="A124" s="7" t="s">
        <v>53</v>
      </c>
      <c r="B124" s="39">
        <v>65000</v>
      </c>
      <c r="C124" s="39">
        <v>554061.04</v>
      </c>
      <c r="D124" s="39">
        <v>619061.04</v>
      </c>
      <c r="E124" s="39">
        <v>604109.04</v>
      </c>
      <c r="F124" s="39">
        <v>45129.04</v>
      </c>
      <c r="G124" s="39">
        <v>14952</v>
      </c>
    </row>
    <row r="125" spans="1:7">
      <c r="A125" s="7" t="s">
        <v>54</v>
      </c>
      <c r="B125" s="39">
        <v>0</v>
      </c>
      <c r="C125" s="39">
        <v>0</v>
      </c>
      <c r="D125" s="39">
        <v>0</v>
      </c>
      <c r="E125" s="39">
        <v>0</v>
      </c>
      <c r="F125" s="39">
        <v>0</v>
      </c>
      <c r="G125" s="39">
        <v>0</v>
      </c>
    </row>
    <row r="126" spans="1:7">
      <c r="A126" s="7" t="s">
        <v>55</v>
      </c>
      <c r="B126" s="39">
        <v>1500000</v>
      </c>
      <c r="C126" s="39">
        <v>0</v>
      </c>
      <c r="D126" s="39">
        <v>1500000</v>
      </c>
      <c r="E126" s="39">
        <v>1500000</v>
      </c>
      <c r="F126" s="39">
        <v>928025.4</v>
      </c>
      <c r="G126" s="39">
        <v>0</v>
      </c>
    </row>
    <row r="127" spans="1:7">
      <c r="A127" s="7" t="s">
        <v>56</v>
      </c>
      <c r="B127" s="39">
        <v>0</v>
      </c>
      <c r="C127" s="39">
        <v>454807.33</v>
      </c>
      <c r="D127" s="39">
        <v>454807.33</v>
      </c>
      <c r="E127" s="39">
        <v>343000</v>
      </c>
      <c r="F127" s="39">
        <v>158000</v>
      </c>
      <c r="G127" s="39">
        <v>111807.33000000002</v>
      </c>
    </row>
    <row r="128" spans="1:7">
      <c r="A128" s="6" t="s">
        <v>57</v>
      </c>
      <c r="B128" s="38">
        <v>38900717.189999998</v>
      </c>
      <c r="C128" s="38">
        <v>74533750.340000004</v>
      </c>
      <c r="D128" s="38">
        <v>113434467.53</v>
      </c>
      <c r="E128" s="38">
        <v>66571450.980000004</v>
      </c>
      <c r="F128" s="38">
        <v>62122840.480000004</v>
      </c>
      <c r="G128" s="38">
        <v>46863016.549999997</v>
      </c>
    </row>
    <row r="129" spans="1:7">
      <c r="A129" s="7" t="s">
        <v>58</v>
      </c>
      <c r="B129" s="39">
        <v>36985217.189999998</v>
      </c>
      <c r="C129" s="39">
        <v>74023726.620000005</v>
      </c>
      <c r="D129" s="39">
        <v>111008943.81</v>
      </c>
      <c r="E129" s="39">
        <v>64658023.200000003</v>
      </c>
      <c r="F129" s="39">
        <v>60209412.700000003</v>
      </c>
      <c r="G129" s="39">
        <v>46350920.609999999</v>
      </c>
    </row>
    <row r="130" spans="1:7">
      <c r="A130" s="7" t="s">
        <v>59</v>
      </c>
      <c r="B130" s="39">
        <v>1915500</v>
      </c>
      <c r="C130" s="39">
        <v>510023.7200000002</v>
      </c>
      <c r="D130" s="39">
        <v>2425523.7200000002</v>
      </c>
      <c r="E130" s="39">
        <v>1913427.78</v>
      </c>
      <c r="F130" s="39">
        <v>1913427.78</v>
      </c>
      <c r="G130" s="39">
        <v>512095.94000000018</v>
      </c>
    </row>
    <row r="131" spans="1:7">
      <c r="A131" s="7" t="s">
        <v>60</v>
      </c>
      <c r="B131" s="39">
        <v>0</v>
      </c>
      <c r="C131" s="39">
        <v>0</v>
      </c>
      <c r="D131" s="39">
        <v>0</v>
      </c>
      <c r="E131" s="39">
        <v>0</v>
      </c>
      <c r="F131" s="39">
        <v>0</v>
      </c>
      <c r="G131" s="39">
        <v>0</v>
      </c>
    </row>
    <row r="132" spans="1:7">
      <c r="A132" s="6" t="s">
        <v>61</v>
      </c>
      <c r="B132" s="38">
        <v>53830582.880000003</v>
      </c>
      <c r="C132" s="38">
        <v>-53823394.600000001</v>
      </c>
      <c r="D132" s="38">
        <v>7188.28</v>
      </c>
      <c r="E132" s="38">
        <v>0</v>
      </c>
      <c r="F132" s="38">
        <v>0</v>
      </c>
      <c r="G132" s="38">
        <v>7188.28</v>
      </c>
    </row>
    <row r="133" spans="1:7">
      <c r="A133" s="7" t="s">
        <v>62</v>
      </c>
      <c r="B133" s="39">
        <v>0</v>
      </c>
      <c r="C133" s="39">
        <v>0</v>
      </c>
      <c r="D133" s="39">
        <v>0</v>
      </c>
      <c r="E133" s="39">
        <v>0</v>
      </c>
      <c r="F133" s="39">
        <v>0</v>
      </c>
      <c r="G133" s="39">
        <v>0</v>
      </c>
    </row>
    <row r="134" spans="1:7">
      <c r="A134" s="7" t="s">
        <v>63</v>
      </c>
      <c r="B134" s="39">
        <v>0</v>
      </c>
      <c r="C134" s="39">
        <v>0</v>
      </c>
      <c r="D134" s="39">
        <v>0</v>
      </c>
      <c r="E134" s="39">
        <v>0</v>
      </c>
      <c r="F134" s="39">
        <v>0</v>
      </c>
      <c r="G134" s="39">
        <v>0</v>
      </c>
    </row>
    <row r="135" spans="1:7">
      <c r="A135" s="7" t="s">
        <v>64</v>
      </c>
      <c r="B135" s="39">
        <v>0</v>
      </c>
      <c r="C135" s="39">
        <v>0</v>
      </c>
      <c r="D135" s="39">
        <v>0</v>
      </c>
      <c r="E135" s="39">
        <v>0</v>
      </c>
      <c r="F135" s="39">
        <v>0</v>
      </c>
      <c r="G135" s="39">
        <v>0</v>
      </c>
    </row>
    <row r="136" spans="1:7">
      <c r="A136" s="7" t="s">
        <v>65</v>
      </c>
      <c r="B136" s="39">
        <v>0</v>
      </c>
      <c r="C136" s="39">
        <v>0</v>
      </c>
      <c r="D136" s="39">
        <v>0</v>
      </c>
      <c r="E136" s="39">
        <v>0</v>
      </c>
      <c r="F136" s="39">
        <v>0</v>
      </c>
      <c r="G136" s="39">
        <v>0</v>
      </c>
    </row>
    <row r="137" spans="1:7">
      <c r="A137" s="7" t="s">
        <v>66</v>
      </c>
      <c r="B137" s="39">
        <v>0</v>
      </c>
      <c r="C137" s="39">
        <v>0</v>
      </c>
      <c r="D137" s="39">
        <v>0</v>
      </c>
      <c r="E137" s="39">
        <v>0</v>
      </c>
      <c r="F137" s="39">
        <v>0</v>
      </c>
      <c r="G137" s="39">
        <v>0</v>
      </c>
    </row>
    <row r="138" spans="1:7">
      <c r="A138" s="7" t="s">
        <v>67</v>
      </c>
      <c r="B138" s="39"/>
      <c r="C138" s="39"/>
      <c r="D138" s="39"/>
      <c r="E138" s="39"/>
      <c r="F138" s="39"/>
      <c r="G138" s="39">
        <v>0</v>
      </c>
    </row>
    <row r="139" spans="1:7">
      <c r="A139" s="7" t="s">
        <v>68</v>
      </c>
      <c r="B139" s="39">
        <v>0</v>
      </c>
      <c r="C139" s="39">
        <v>0</v>
      </c>
      <c r="D139" s="39">
        <v>0</v>
      </c>
      <c r="E139" s="39">
        <v>0</v>
      </c>
      <c r="F139" s="39">
        <v>0</v>
      </c>
      <c r="G139" s="39">
        <v>0</v>
      </c>
    </row>
    <row r="140" spans="1:7">
      <c r="A140" s="7" t="s">
        <v>69</v>
      </c>
      <c r="B140" s="39">
        <v>53830582.880000003</v>
      </c>
      <c r="C140" s="39">
        <v>-53823394.600000001</v>
      </c>
      <c r="D140" s="39">
        <v>7188.28</v>
      </c>
      <c r="E140" s="39">
        <v>0</v>
      </c>
      <c r="F140" s="39">
        <v>0</v>
      </c>
      <c r="G140" s="39">
        <v>7188.28</v>
      </c>
    </row>
    <row r="141" spans="1:7">
      <c r="A141" s="6" t="s">
        <v>70</v>
      </c>
      <c r="B141" s="38">
        <v>3610722.6</v>
      </c>
      <c r="C141" s="38">
        <v>-1610722.6</v>
      </c>
      <c r="D141" s="38">
        <v>2000000</v>
      </c>
      <c r="E141" s="38">
        <v>2000000</v>
      </c>
      <c r="F141" s="38">
        <v>2000000</v>
      </c>
      <c r="G141" s="38">
        <v>0</v>
      </c>
    </row>
    <row r="142" spans="1:7">
      <c r="A142" s="7" t="s">
        <v>71</v>
      </c>
      <c r="B142" s="39">
        <v>0</v>
      </c>
      <c r="C142" s="39">
        <v>0</v>
      </c>
      <c r="D142" s="39">
        <v>0</v>
      </c>
      <c r="E142" s="39">
        <v>0</v>
      </c>
      <c r="F142" s="39">
        <v>0</v>
      </c>
      <c r="G142" s="39">
        <v>0</v>
      </c>
    </row>
    <row r="143" spans="1:7">
      <c r="A143" s="7" t="s">
        <v>72</v>
      </c>
      <c r="B143" s="39">
        <v>0</v>
      </c>
      <c r="C143" s="39">
        <v>0</v>
      </c>
      <c r="D143" s="39">
        <v>0</v>
      </c>
      <c r="E143" s="39">
        <v>0</v>
      </c>
      <c r="F143" s="39">
        <v>0</v>
      </c>
      <c r="G143" s="39">
        <v>0</v>
      </c>
    </row>
    <row r="144" spans="1:7">
      <c r="A144" s="7" t="s">
        <v>73</v>
      </c>
      <c r="B144" s="39">
        <v>3610722.6</v>
      </c>
      <c r="C144" s="39">
        <v>-1610722.6</v>
      </c>
      <c r="D144" s="39">
        <v>2000000</v>
      </c>
      <c r="E144" s="39">
        <v>2000000</v>
      </c>
      <c r="F144" s="39">
        <v>2000000</v>
      </c>
      <c r="G144" s="39">
        <v>0</v>
      </c>
    </row>
    <row r="145" spans="1:7">
      <c r="A145" s="6" t="s">
        <v>74</v>
      </c>
      <c r="B145" s="38">
        <v>734856</v>
      </c>
      <c r="C145" s="38">
        <v>0</v>
      </c>
      <c r="D145" s="38">
        <v>734856</v>
      </c>
      <c r="E145" s="38">
        <v>734856</v>
      </c>
      <c r="F145" s="38">
        <v>673618</v>
      </c>
      <c r="G145" s="38">
        <v>0</v>
      </c>
    </row>
    <row r="146" spans="1:7">
      <c r="A146" s="7" t="s">
        <v>75</v>
      </c>
      <c r="B146" s="39">
        <v>734856</v>
      </c>
      <c r="C146" s="39">
        <v>0</v>
      </c>
      <c r="D146" s="39">
        <v>734856</v>
      </c>
      <c r="E146" s="39">
        <v>734856</v>
      </c>
      <c r="F146" s="39">
        <v>673618</v>
      </c>
      <c r="G146" s="39">
        <v>0</v>
      </c>
    </row>
    <row r="147" spans="1:7">
      <c r="A147" s="7" t="s">
        <v>76</v>
      </c>
      <c r="B147" s="39">
        <v>0</v>
      </c>
      <c r="C147" s="39">
        <v>0</v>
      </c>
      <c r="D147" s="39">
        <v>0</v>
      </c>
      <c r="E147" s="39">
        <v>0</v>
      </c>
      <c r="F147" s="39">
        <v>0</v>
      </c>
      <c r="G147" s="39">
        <v>0</v>
      </c>
    </row>
    <row r="148" spans="1:7">
      <c r="A148" s="7" t="s">
        <v>77</v>
      </c>
      <c r="B148" s="39">
        <v>0</v>
      </c>
      <c r="C148" s="39">
        <v>0</v>
      </c>
      <c r="D148" s="39">
        <v>0</v>
      </c>
      <c r="E148" s="39">
        <v>0</v>
      </c>
      <c r="F148" s="39">
        <v>0</v>
      </c>
      <c r="G148" s="39">
        <v>0</v>
      </c>
    </row>
    <row r="149" spans="1:7">
      <c r="A149" s="7" t="s">
        <v>78</v>
      </c>
      <c r="B149" s="39">
        <v>0</v>
      </c>
      <c r="C149" s="39">
        <v>0</v>
      </c>
      <c r="D149" s="39">
        <v>0</v>
      </c>
      <c r="E149" s="39">
        <v>0</v>
      </c>
      <c r="F149" s="39">
        <v>0</v>
      </c>
      <c r="G149" s="39">
        <v>0</v>
      </c>
    </row>
    <row r="150" spans="1:7">
      <c r="A150" s="7" t="s">
        <v>79</v>
      </c>
      <c r="B150" s="39">
        <v>0</v>
      </c>
      <c r="C150" s="39">
        <v>0</v>
      </c>
      <c r="D150" s="39">
        <v>0</v>
      </c>
      <c r="E150" s="39">
        <v>0</v>
      </c>
      <c r="F150" s="39">
        <v>0</v>
      </c>
      <c r="G150" s="39">
        <v>0</v>
      </c>
    </row>
    <row r="151" spans="1:7">
      <c r="A151" s="7" t="s">
        <v>80</v>
      </c>
      <c r="B151" s="39">
        <v>0</v>
      </c>
      <c r="C151" s="39">
        <v>0</v>
      </c>
      <c r="D151" s="39">
        <v>0</v>
      </c>
      <c r="E151" s="39">
        <v>0</v>
      </c>
      <c r="F151" s="39">
        <v>0</v>
      </c>
      <c r="G151" s="39">
        <v>0</v>
      </c>
    </row>
    <row r="152" spans="1:7">
      <c r="A152" s="7" t="s">
        <v>81</v>
      </c>
      <c r="B152" s="39">
        <v>0</v>
      </c>
      <c r="C152" s="39">
        <v>0</v>
      </c>
      <c r="D152" s="39">
        <v>0</v>
      </c>
      <c r="E152" s="39">
        <v>0</v>
      </c>
      <c r="F152" s="39">
        <v>0</v>
      </c>
      <c r="G152" s="39">
        <v>0</v>
      </c>
    </row>
    <row r="153" spans="1:7" ht="5.0999999999999996" customHeight="1">
      <c r="A153" s="6"/>
      <c r="B153" s="39"/>
      <c r="C153" s="39"/>
      <c r="D153" s="39"/>
      <c r="E153" s="39"/>
      <c r="F153" s="39"/>
      <c r="G153" s="39"/>
    </row>
    <row r="154" spans="1:7">
      <c r="A154" s="5" t="s">
        <v>83</v>
      </c>
      <c r="B154" s="38">
        <v>307106517.81</v>
      </c>
      <c r="C154" s="38">
        <v>38862491.890000001</v>
      </c>
      <c r="D154" s="38">
        <v>345969009.69999999</v>
      </c>
      <c r="E154" s="38">
        <v>274630025.32999998</v>
      </c>
      <c r="F154" s="38">
        <v>263718645</v>
      </c>
      <c r="G154" s="38">
        <v>71338984.36999999</v>
      </c>
    </row>
    <row r="155" spans="1:7" ht="5.0999999999999996" customHeight="1">
      <c r="A155" s="8"/>
      <c r="B155" s="9"/>
      <c r="C155" s="9"/>
      <c r="D155" s="9"/>
      <c r="E155" s="9"/>
      <c r="F155" s="9"/>
      <c r="G155" s="9"/>
    </row>
  </sheetData>
  <mergeCells count="2">
    <mergeCell ref="A1:G1"/>
    <mergeCell ref="B2:F2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4"/>
  <sheetViews>
    <sheetView workbookViewId="0">
      <selection activeCell="B5" sqref="B5:G54"/>
    </sheetView>
  </sheetViews>
  <sheetFormatPr baseColWidth="10" defaultRowHeight="11.25"/>
  <cols>
    <col min="1" max="1" width="45.83203125" style="10" customWidth="1"/>
    <col min="2" max="7" width="16.83203125" style="10" customWidth="1"/>
    <col min="8" max="16384" width="12" style="10"/>
  </cols>
  <sheetData>
    <row r="1" spans="1:7" ht="56.1" customHeight="1">
      <c r="A1" s="51" t="s">
        <v>185</v>
      </c>
      <c r="B1" s="52"/>
      <c r="C1" s="52"/>
      <c r="D1" s="52"/>
      <c r="E1" s="52"/>
      <c r="F1" s="52"/>
      <c r="G1" s="53"/>
    </row>
    <row r="2" spans="1:7">
      <c r="A2" s="31"/>
      <c r="B2" s="54" t="s">
        <v>0</v>
      </c>
      <c r="C2" s="54"/>
      <c r="D2" s="54"/>
      <c r="E2" s="54"/>
      <c r="F2" s="54"/>
      <c r="G2" s="31"/>
    </row>
    <row r="3" spans="1:7" ht="22.5">
      <c r="A3" s="32" t="s">
        <v>1</v>
      </c>
      <c r="B3" s="33" t="s">
        <v>2</v>
      </c>
      <c r="C3" s="33" t="s">
        <v>84</v>
      </c>
      <c r="D3" s="33" t="s">
        <v>85</v>
      </c>
      <c r="E3" s="33" t="s">
        <v>5</v>
      </c>
      <c r="F3" s="33" t="s">
        <v>86</v>
      </c>
      <c r="G3" s="32" t="s">
        <v>87</v>
      </c>
    </row>
    <row r="4" spans="1:7">
      <c r="A4" s="11" t="s">
        <v>88</v>
      </c>
      <c r="B4" s="12"/>
      <c r="C4" s="12"/>
      <c r="D4" s="12"/>
      <c r="E4" s="12"/>
      <c r="F4" s="12"/>
      <c r="G4" s="12"/>
    </row>
    <row r="5" spans="1:7">
      <c r="A5" s="13" t="s">
        <v>89</v>
      </c>
      <c r="B5" s="38">
        <f>SUM(B6:B35)</f>
        <v>119819339.81</v>
      </c>
      <c r="C5" s="38">
        <f t="shared" ref="C5:G5" si="0">SUM(C6:C35)</f>
        <v>13391232.109999996</v>
      </c>
      <c r="D5" s="38">
        <f t="shared" si="0"/>
        <v>133210571.91999999</v>
      </c>
      <c r="E5" s="38">
        <f t="shared" si="0"/>
        <v>125117536.2</v>
      </c>
      <c r="F5" s="38">
        <f t="shared" si="0"/>
        <v>122674416.74000001</v>
      </c>
      <c r="G5" s="38">
        <f t="shared" si="0"/>
        <v>8093035.7200000007</v>
      </c>
    </row>
    <row r="6" spans="1:7">
      <c r="A6" s="14" t="s">
        <v>150</v>
      </c>
      <c r="B6" s="39">
        <v>7287529.3600000003</v>
      </c>
      <c r="C6" s="39">
        <v>-73956.980000000447</v>
      </c>
      <c r="D6" s="39">
        <v>7213572.3799999999</v>
      </c>
      <c r="E6" s="39">
        <v>7076061.0499999998</v>
      </c>
      <c r="F6" s="39">
        <v>7035842.6699999999</v>
      </c>
      <c r="G6" s="39">
        <f>D6-E6</f>
        <v>137511.33000000007</v>
      </c>
    </row>
    <row r="7" spans="1:7">
      <c r="A7" s="14" t="s">
        <v>151</v>
      </c>
      <c r="B7" s="39">
        <v>1955288.48</v>
      </c>
      <c r="C7" s="39">
        <v>-17234.830000000075</v>
      </c>
      <c r="D7" s="39">
        <v>1938053.65</v>
      </c>
      <c r="E7" s="39">
        <v>1919300.31</v>
      </c>
      <c r="F7" s="39">
        <v>1859677.43</v>
      </c>
      <c r="G7" s="39">
        <f t="shared" ref="G7:G35" si="1">D7-E7</f>
        <v>18753.339999999851</v>
      </c>
    </row>
    <row r="8" spans="1:7">
      <c r="A8" s="14" t="s">
        <v>152</v>
      </c>
      <c r="B8" s="39">
        <v>10392115.07</v>
      </c>
      <c r="C8" s="39">
        <v>14930767.77</v>
      </c>
      <c r="D8" s="39">
        <v>25322882.84</v>
      </c>
      <c r="E8" s="39">
        <v>23365083.789999999</v>
      </c>
      <c r="F8" s="39">
        <v>21708970.77</v>
      </c>
      <c r="G8" s="39">
        <f t="shared" si="1"/>
        <v>1957799.0500000007</v>
      </c>
    </row>
    <row r="9" spans="1:7">
      <c r="A9" s="14" t="s">
        <v>153</v>
      </c>
      <c r="B9" s="39">
        <v>1070739.9099999999</v>
      </c>
      <c r="C9" s="39">
        <v>-16875.889999999898</v>
      </c>
      <c r="D9" s="39">
        <v>1053864.02</v>
      </c>
      <c r="E9" s="39">
        <v>1014882.68</v>
      </c>
      <c r="F9" s="39">
        <v>1011593.17</v>
      </c>
      <c r="G9" s="39">
        <f t="shared" si="1"/>
        <v>38981.339999999967</v>
      </c>
    </row>
    <row r="10" spans="1:7">
      <c r="A10" s="14" t="s">
        <v>154</v>
      </c>
      <c r="B10" s="39">
        <v>1011335.53</v>
      </c>
      <c r="C10" s="39">
        <v>680441.21</v>
      </c>
      <c r="D10" s="39">
        <v>1691776.74</v>
      </c>
      <c r="E10" s="39">
        <v>1688534.88</v>
      </c>
      <c r="F10" s="39">
        <v>1683567.87</v>
      </c>
      <c r="G10" s="39">
        <f t="shared" si="1"/>
        <v>3241.8600000001024</v>
      </c>
    </row>
    <row r="11" spans="1:7">
      <c r="A11" s="14" t="s">
        <v>155</v>
      </c>
      <c r="B11" s="39">
        <v>762331.79</v>
      </c>
      <c r="C11" s="39">
        <v>-18209.670000000042</v>
      </c>
      <c r="D11" s="39">
        <v>744122.12</v>
      </c>
      <c r="E11" s="39">
        <v>738336.63</v>
      </c>
      <c r="F11" s="39">
        <v>736157.99</v>
      </c>
      <c r="G11" s="39">
        <f t="shared" si="1"/>
        <v>5785.4899999999907</v>
      </c>
    </row>
    <row r="12" spans="1:7">
      <c r="A12" s="14" t="s">
        <v>156</v>
      </c>
      <c r="B12" s="39">
        <v>4253619.17</v>
      </c>
      <c r="C12" s="39">
        <v>978345.94000000041</v>
      </c>
      <c r="D12" s="39">
        <v>5231965.1100000003</v>
      </c>
      <c r="E12" s="39">
        <v>5164695.58</v>
      </c>
      <c r="F12" s="39">
        <v>5147043.46</v>
      </c>
      <c r="G12" s="39">
        <f t="shared" si="1"/>
        <v>67269.530000000261</v>
      </c>
    </row>
    <row r="13" spans="1:7">
      <c r="A13" s="14" t="s">
        <v>157</v>
      </c>
      <c r="B13" s="39">
        <v>4422402.6100000003</v>
      </c>
      <c r="C13" s="39">
        <v>243133.94999999925</v>
      </c>
      <c r="D13" s="39">
        <v>4665536.5599999996</v>
      </c>
      <c r="E13" s="39">
        <v>4618039.84</v>
      </c>
      <c r="F13" s="39">
        <v>4607901.8499999996</v>
      </c>
      <c r="G13" s="39">
        <f t="shared" si="1"/>
        <v>47496.719999999739</v>
      </c>
    </row>
    <row r="14" spans="1:7">
      <c r="A14" s="14" t="s">
        <v>158</v>
      </c>
      <c r="B14" s="39">
        <v>935383.62</v>
      </c>
      <c r="C14" s="39">
        <v>-101564.89000000001</v>
      </c>
      <c r="D14" s="39">
        <v>833818.73</v>
      </c>
      <c r="E14" s="39">
        <v>833378.73</v>
      </c>
      <c r="F14" s="39">
        <v>831261.68</v>
      </c>
      <c r="G14" s="39">
        <f t="shared" si="1"/>
        <v>440</v>
      </c>
    </row>
    <row r="15" spans="1:7">
      <c r="A15" s="14" t="s">
        <v>159</v>
      </c>
      <c r="B15" s="39">
        <v>4369649.8899999997</v>
      </c>
      <c r="C15" s="39">
        <v>-274096.24999999953</v>
      </c>
      <c r="D15" s="39">
        <v>4095553.64</v>
      </c>
      <c r="E15" s="39">
        <v>4094455.5</v>
      </c>
      <c r="F15" s="39">
        <v>4086139.34</v>
      </c>
      <c r="G15" s="39">
        <f t="shared" si="1"/>
        <v>1098.1400000001304</v>
      </c>
    </row>
    <row r="16" spans="1:7">
      <c r="A16" s="14" t="s">
        <v>160</v>
      </c>
      <c r="B16" s="39">
        <v>1776685.01</v>
      </c>
      <c r="C16" s="39">
        <v>-562213.27</v>
      </c>
      <c r="D16" s="39">
        <v>1214471.74</v>
      </c>
      <c r="E16" s="39">
        <v>1214471.74</v>
      </c>
      <c r="F16" s="39">
        <v>1178599.31</v>
      </c>
      <c r="G16" s="39">
        <f t="shared" si="1"/>
        <v>0</v>
      </c>
    </row>
    <row r="17" spans="1:7">
      <c r="A17" s="14" t="s">
        <v>161</v>
      </c>
      <c r="B17" s="39">
        <v>1239464.22</v>
      </c>
      <c r="C17" s="39">
        <v>84672.780000000028</v>
      </c>
      <c r="D17" s="39">
        <v>1324137</v>
      </c>
      <c r="E17" s="39">
        <v>1290966.1299999999</v>
      </c>
      <c r="F17" s="39">
        <v>1235256.3200000001</v>
      </c>
      <c r="G17" s="39">
        <f t="shared" si="1"/>
        <v>33170.870000000112</v>
      </c>
    </row>
    <row r="18" spans="1:7">
      <c r="A18" s="14" t="s">
        <v>162</v>
      </c>
      <c r="B18" s="39">
        <v>561367.80000000005</v>
      </c>
      <c r="C18" s="39">
        <v>33977.589999999967</v>
      </c>
      <c r="D18" s="39">
        <v>595345.39</v>
      </c>
      <c r="E18" s="39">
        <v>594063.79</v>
      </c>
      <c r="F18" s="39">
        <v>591035.89</v>
      </c>
      <c r="G18" s="39">
        <f t="shared" si="1"/>
        <v>1281.5999999999767</v>
      </c>
    </row>
    <row r="19" spans="1:7">
      <c r="A19" s="14" t="s">
        <v>163</v>
      </c>
      <c r="B19" s="39">
        <v>1439519.71</v>
      </c>
      <c r="C19" s="39">
        <v>-205761.83999999985</v>
      </c>
      <c r="D19" s="39">
        <v>1233757.8700000001</v>
      </c>
      <c r="E19" s="39">
        <v>1233050.4099999999</v>
      </c>
      <c r="F19" s="39">
        <v>1228194.6399999999</v>
      </c>
      <c r="G19" s="39">
        <f t="shared" si="1"/>
        <v>707.46000000019558</v>
      </c>
    </row>
    <row r="20" spans="1:7">
      <c r="A20" s="14" t="s">
        <v>164</v>
      </c>
      <c r="B20" s="39">
        <v>6248768.8399999999</v>
      </c>
      <c r="C20" s="39">
        <v>-1035189.3099999996</v>
      </c>
      <c r="D20" s="39">
        <v>5213579.53</v>
      </c>
      <c r="E20" s="39">
        <v>5205037.8899999997</v>
      </c>
      <c r="F20" s="39">
        <v>5174840.1500000004</v>
      </c>
      <c r="G20" s="39">
        <f t="shared" si="1"/>
        <v>8541.640000000596</v>
      </c>
    </row>
    <row r="21" spans="1:7">
      <c r="A21" s="14" t="s">
        <v>165</v>
      </c>
      <c r="B21" s="39">
        <v>4511585.5199999996</v>
      </c>
      <c r="C21" s="39">
        <v>-1043548.5499999993</v>
      </c>
      <c r="D21" s="39">
        <v>3468036.97</v>
      </c>
      <c r="E21" s="39">
        <v>2512733.1800000002</v>
      </c>
      <c r="F21" s="39">
        <v>2476304.85</v>
      </c>
      <c r="G21" s="39">
        <f t="shared" si="1"/>
        <v>955303.79</v>
      </c>
    </row>
    <row r="22" spans="1:7">
      <c r="A22" s="14" t="s">
        <v>166</v>
      </c>
      <c r="B22" s="39">
        <v>1542027.9</v>
      </c>
      <c r="C22" s="39">
        <v>-214046.37999999989</v>
      </c>
      <c r="D22" s="39">
        <v>1327981.52</v>
      </c>
      <c r="E22" s="39">
        <v>1314971.97</v>
      </c>
      <c r="F22" s="39">
        <v>1309949.45</v>
      </c>
      <c r="G22" s="39">
        <f t="shared" si="1"/>
        <v>13009.550000000047</v>
      </c>
    </row>
    <row r="23" spans="1:7">
      <c r="A23" s="14" t="s">
        <v>167</v>
      </c>
      <c r="B23" s="39">
        <v>1902062.27</v>
      </c>
      <c r="C23" s="39">
        <v>1533761.5</v>
      </c>
      <c r="D23" s="39">
        <v>3435823.77</v>
      </c>
      <c r="E23" s="39">
        <v>3417209.93</v>
      </c>
      <c r="F23" s="39">
        <v>3410950.97</v>
      </c>
      <c r="G23" s="39">
        <f t="shared" si="1"/>
        <v>18613.839999999851</v>
      </c>
    </row>
    <row r="24" spans="1:7">
      <c r="A24" s="14" t="s">
        <v>168</v>
      </c>
      <c r="B24" s="39">
        <v>761814.66</v>
      </c>
      <c r="C24" s="39">
        <v>-151920.77000000002</v>
      </c>
      <c r="D24" s="39">
        <v>609893.89</v>
      </c>
      <c r="E24" s="39">
        <v>577997.48</v>
      </c>
      <c r="F24" s="39">
        <v>577457.06000000006</v>
      </c>
      <c r="G24" s="39">
        <f t="shared" si="1"/>
        <v>31896.410000000033</v>
      </c>
    </row>
    <row r="25" spans="1:7">
      <c r="A25" s="14" t="s">
        <v>169</v>
      </c>
      <c r="B25" s="39">
        <v>74000</v>
      </c>
      <c r="C25" s="39">
        <v>9714.5</v>
      </c>
      <c r="D25" s="39">
        <v>83714.5</v>
      </c>
      <c r="E25" s="39">
        <v>83714.5</v>
      </c>
      <c r="F25" s="39">
        <v>83714.5</v>
      </c>
      <c r="G25" s="39">
        <f t="shared" si="1"/>
        <v>0</v>
      </c>
    </row>
    <row r="26" spans="1:7">
      <c r="A26" s="14" t="s">
        <v>170</v>
      </c>
      <c r="B26" s="39">
        <v>4540260.55</v>
      </c>
      <c r="C26" s="39">
        <v>-1352317.8599999999</v>
      </c>
      <c r="D26" s="39">
        <v>3187942.69</v>
      </c>
      <c r="E26" s="39">
        <v>2939975.88</v>
      </c>
      <c r="F26" s="39">
        <v>2925514.81</v>
      </c>
      <c r="G26" s="39">
        <f t="shared" si="1"/>
        <v>247966.81000000006</v>
      </c>
    </row>
    <row r="27" spans="1:7">
      <c r="A27" s="14" t="s">
        <v>171</v>
      </c>
      <c r="B27" s="39">
        <v>7060408.04</v>
      </c>
      <c r="C27" s="39">
        <v>-935844.46999999974</v>
      </c>
      <c r="D27" s="39">
        <v>6124563.5700000003</v>
      </c>
      <c r="E27" s="39">
        <v>6062641.7599999998</v>
      </c>
      <c r="F27" s="39">
        <v>6028644.3200000003</v>
      </c>
      <c r="G27" s="39">
        <f t="shared" si="1"/>
        <v>61921.810000000522</v>
      </c>
    </row>
    <row r="28" spans="1:7">
      <c r="A28" s="14" t="s">
        <v>172</v>
      </c>
      <c r="B28" s="39">
        <v>11536894.619999999</v>
      </c>
      <c r="C28" s="39">
        <v>1686730.0700000003</v>
      </c>
      <c r="D28" s="39">
        <v>13223624.689999999</v>
      </c>
      <c r="E28" s="39">
        <v>11018695.130000001</v>
      </c>
      <c r="F28" s="39">
        <v>10775738.67</v>
      </c>
      <c r="G28" s="39">
        <f t="shared" si="1"/>
        <v>2204929.5599999987</v>
      </c>
    </row>
    <row r="29" spans="1:7">
      <c r="A29" s="14" t="s">
        <v>173</v>
      </c>
      <c r="B29" s="39">
        <v>2556058.0299999998</v>
      </c>
      <c r="C29" s="39">
        <v>-61371.439999999944</v>
      </c>
      <c r="D29" s="39">
        <v>2494686.59</v>
      </c>
      <c r="E29" s="39">
        <v>2446632.83</v>
      </c>
      <c r="F29" s="39">
        <v>2439646.87</v>
      </c>
      <c r="G29" s="39">
        <f t="shared" si="1"/>
        <v>48053.759999999776</v>
      </c>
    </row>
    <row r="30" spans="1:7">
      <c r="A30" s="14" t="s">
        <v>174</v>
      </c>
      <c r="B30" s="39">
        <v>20800705.370000001</v>
      </c>
      <c r="C30" s="39">
        <v>-571373.37000000104</v>
      </c>
      <c r="D30" s="39">
        <v>20229332</v>
      </c>
      <c r="E30" s="39">
        <v>18343293.559999999</v>
      </c>
      <c r="F30" s="39">
        <v>18208188.449999999</v>
      </c>
      <c r="G30" s="39">
        <f t="shared" si="1"/>
        <v>1886038.4400000013</v>
      </c>
    </row>
    <row r="31" spans="1:7">
      <c r="A31" s="14" t="s">
        <v>175</v>
      </c>
      <c r="B31" s="39">
        <v>2374222.36</v>
      </c>
      <c r="C31" s="39">
        <v>-135345.22999999998</v>
      </c>
      <c r="D31" s="39">
        <v>2238877.13</v>
      </c>
      <c r="E31" s="39">
        <v>2209070.1800000002</v>
      </c>
      <c r="F31" s="39">
        <v>2185351.71</v>
      </c>
      <c r="G31" s="39">
        <f t="shared" si="1"/>
        <v>29806.949999999721</v>
      </c>
    </row>
    <row r="32" spans="1:7">
      <c r="A32" s="14" t="s">
        <v>176</v>
      </c>
      <c r="B32" s="39">
        <v>951028.13</v>
      </c>
      <c r="C32" s="39">
        <v>-95549.729999999981</v>
      </c>
      <c r="D32" s="39">
        <v>855478.4</v>
      </c>
      <c r="E32" s="39">
        <v>847701.13</v>
      </c>
      <c r="F32" s="39">
        <v>845552.67</v>
      </c>
      <c r="G32" s="39">
        <f t="shared" si="1"/>
        <v>7777.2700000000186</v>
      </c>
    </row>
    <row r="33" spans="1:7">
      <c r="A33" s="14" t="s">
        <v>177</v>
      </c>
      <c r="B33" s="39">
        <v>387843.62</v>
      </c>
      <c r="C33" s="39">
        <v>-2826.3800000000047</v>
      </c>
      <c r="D33" s="39">
        <v>385017.24</v>
      </c>
      <c r="E33" s="39">
        <v>369378.08</v>
      </c>
      <c r="F33" s="39">
        <v>368158.23</v>
      </c>
      <c r="G33" s="39">
        <f t="shared" si="1"/>
        <v>15639.159999999974</v>
      </c>
    </row>
    <row r="34" spans="1:7">
      <c r="A34" s="14" t="s">
        <v>178</v>
      </c>
      <c r="B34" s="39">
        <v>455706.16</v>
      </c>
      <c r="C34" s="39">
        <v>-210791.15999999997</v>
      </c>
      <c r="D34" s="39">
        <v>244915</v>
      </c>
      <c r="E34" s="39">
        <v>244915</v>
      </c>
      <c r="F34" s="39">
        <v>244915</v>
      </c>
      <c r="G34" s="39">
        <f t="shared" si="1"/>
        <v>0</v>
      </c>
    </row>
    <row r="35" spans="1:7">
      <c r="A35" s="14" t="s">
        <v>179</v>
      </c>
      <c r="B35" s="39">
        <v>12638521.57</v>
      </c>
      <c r="C35" s="39">
        <v>289725.0700000003</v>
      </c>
      <c r="D35" s="39">
        <v>12928246.640000001</v>
      </c>
      <c r="E35" s="39">
        <v>12678246.640000001</v>
      </c>
      <c r="F35" s="39">
        <v>12678246.640000001</v>
      </c>
      <c r="G35" s="39">
        <f t="shared" si="1"/>
        <v>250000</v>
      </c>
    </row>
    <row r="36" spans="1:7" ht="5.0999999999999996" customHeight="1">
      <c r="A36" s="14"/>
      <c r="B36" s="39"/>
      <c r="C36" s="39"/>
      <c r="D36" s="39"/>
      <c r="E36" s="39"/>
      <c r="F36" s="39"/>
      <c r="G36" s="39"/>
    </row>
    <row r="37" spans="1:7">
      <c r="A37" s="15" t="s">
        <v>90</v>
      </c>
      <c r="B37" s="39"/>
      <c r="C37" s="39"/>
      <c r="D37" s="39"/>
      <c r="E37" s="39"/>
      <c r="F37" s="39"/>
      <c r="G37" s="39"/>
    </row>
    <row r="38" spans="1:7">
      <c r="A38" s="15" t="s">
        <v>91</v>
      </c>
      <c r="B38" s="38">
        <f t="shared" ref="B38:G38" si="2">SUM(B39:B51)</f>
        <v>187287177.99999997</v>
      </c>
      <c r="C38" s="38">
        <f t="shared" si="2"/>
        <v>25471259.779999997</v>
      </c>
      <c r="D38" s="38">
        <f t="shared" si="2"/>
        <v>212758437.77999997</v>
      </c>
      <c r="E38" s="38">
        <f t="shared" si="2"/>
        <v>149512489.13</v>
      </c>
      <c r="F38" s="38">
        <f t="shared" si="2"/>
        <v>141044228.25999999</v>
      </c>
      <c r="G38" s="38">
        <f t="shared" si="2"/>
        <v>63245948.649999999</v>
      </c>
    </row>
    <row r="39" spans="1:7">
      <c r="A39" s="14" t="s">
        <v>141</v>
      </c>
      <c r="B39" s="39">
        <v>1509305.33</v>
      </c>
      <c r="C39" s="39">
        <v>732203.06999999983</v>
      </c>
      <c r="D39" s="39">
        <v>2241508.4</v>
      </c>
      <c r="E39" s="39">
        <v>2241500</v>
      </c>
      <c r="F39" s="39">
        <v>2241500</v>
      </c>
      <c r="G39" s="39">
        <f t="shared" ref="G39:G51" si="3">D39-E39</f>
        <v>8.3999999999068677</v>
      </c>
    </row>
    <row r="40" spans="1:7">
      <c r="A40" s="14" t="s">
        <v>142</v>
      </c>
      <c r="B40" s="39">
        <v>114635218.06999999</v>
      </c>
      <c r="C40" s="39">
        <v>19683772.349999994</v>
      </c>
      <c r="D40" s="39">
        <v>134318990.41999999</v>
      </c>
      <c r="E40" s="39">
        <v>80252096.129999995</v>
      </c>
      <c r="F40" s="39">
        <v>74791604.370000005</v>
      </c>
      <c r="G40" s="39">
        <f t="shared" si="3"/>
        <v>54066894.289999992</v>
      </c>
    </row>
    <row r="41" spans="1:7">
      <c r="A41" s="14" t="s">
        <v>143</v>
      </c>
      <c r="B41" s="39">
        <v>175500.16</v>
      </c>
      <c r="C41" s="39">
        <v>13474057.640000001</v>
      </c>
      <c r="D41" s="39">
        <v>13649557.800000001</v>
      </c>
      <c r="E41" s="39">
        <v>6721654.0599999996</v>
      </c>
      <c r="F41" s="39">
        <v>6721654.0599999996</v>
      </c>
      <c r="G41" s="39">
        <f t="shared" si="3"/>
        <v>6927903.7400000012</v>
      </c>
    </row>
    <row r="42" spans="1:7">
      <c r="A42" s="14" t="s">
        <v>180</v>
      </c>
      <c r="B42" s="39">
        <v>0</v>
      </c>
      <c r="C42" s="39">
        <v>200000</v>
      </c>
      <c r="D42" s="39">
        <v>200000</v>
      </c>
      <c r="E42" s="39">
        <v>200000</v>
      </c>
      <c r="F42" s="39">
        <v>193827.99</v>
      </c>
      <c r="G42" s="39">
        <f t="shared" si="3"/>
        <v>0</v>
      </c>
    </row>
    <row r="43" spans="1:7">
      <c r="A43" s="14" t="s">
        <v>144</v>
      </c>
      <c r="B43" s="39">
        <v>158500</v>
      </c>
      <c r="C43" s="39">
        <v>430543</v>
      </c>
      <c r="D43" s="39">
        <v>589043</v>
      </c>
      <c r="E43" s="39">
        <v>516586.93</v>
      </c>
      <c r="F43" s="39">
        <v>487150.94</v>
      </c>
      <c r="G43" s="39">
        <f t="shared" si="3"/>
        <v>72456.070000000007</v>
      </c>
    </row>
    <row r="44" spans="1:7">
      <c r="A44" s="14" t="s">
        <v>183</v>
      </c>
      <c r="B44" s="39">
        <v>0</v>
      </c>
      <c r="C44" s="39">
        <v>326944.59999999998</v>
      </c>
      <c r="D44" s="39">
        <v>326944.59999999998</v>
      </c>
      <c r="E44" s="39">
        <v>326553.59999999998</v>
      </c>
      <c r="F44" s="39">
        <v>326553.59999999998</v>
      </c>
      <c r="G44" s="39">
        <f t="shared" si="3"/>
        <v>391</v>
      </c>
    </row>
    <row r="45" spans="1:7">
      <c r="A45" s="14" t="s">
        <v>181</v>
      </c>
      <c r="B45" s="39">
        <v>100000</v>
      </c>
      <c r="C45" s="39">
        <v>-50000</v>
      </c>
      <c r="D45" s="39">
        <v>50000</v>
      </c>
      <c r="E45" s="39">
        <v>50000</v>
      </c>
      <c r="F45" s="39">
        <v>50000</v>
      </c>
      <c r="G45" s="39">
        <f t="shared" si="3"/>
        <v>0</v>
      </c>
    </row>
    <row r="46" spans="1:7">
      <c r="A46" s="14" t="s">
        <v>145</v>
      </c>
      <c r="B46" s="39">
        <v>39255271.420000002</v>
      </c>
      <c r="C46" s="39">
        <v>-6400058.3200000003</v>
      </c>
      <c r="D46" s="39">
        <v>32855213.100000001</v>
      </c>
      <c r="E46" s="39">
        <v>31375605.649999999</v>
      </c>
      <c r="F46" s="39">
        <v>29583330.23</v>
      </c>
      <c r="G46" s="39">
        <f t="shared" si="3"/>
        <v>1479607.450000003</v>
      </c>
    </row>
    <row r="47" spans="1:7">
      <c r="A47" s="14" t="s">
        <v>146</v>
      </c>
      <c r="B47" s="39">
        <v>6549193.0700000003</v>
      </c>
      <c r="C47" s="39">
        <v>-1309138.1000000006</v>
      </c>
      <c r="D47" s="39">
        <v>5240054.97</v>
      </c>
      <c r="E47" s="39">
        <v>4866627.4400000004</v>
      </c>
      <c r="F47" s="39">
        <v>4769289.0999999996</v>
      </c>
      <c r="G47" s="39">
        <f t="shared" si="3"/>
        <v>373427.52999999933</v>
      </c>
    </row>
    <row r="48" spans="1:7">
      <c r="A48" s="14" t="s">
        <v>147</v>
      </c>
      <c r="B48" s="39">
        <v>3256968.92</v>
      </c>
      <c r="C48" s="39">
        <v>426704.55000000028</v>
      </c>
      <c r="D48" s="39">
        <v>3683673.47</v>
      </c>
      <c r="E48" s="39">
        <v>3520682.12</v>
      </c>
      <c r="F48" s="39">
        <v>3466805.14</v>
      </c>
      <c r="G48" s="39">
        <f t="shared" si="3"/>
        <v>162991.35000000009</v>
      </c>
    </row>
    <row r="49" spans="1:7">
      <c r="A49" s="14" t="s">
        <v>182</v>
      </c>
      <c r="B49" s="39">
        <v>20000</v>
      </c>
      <c r="C49" s="39">
        <v>-20000</v>
      </c>
      <c r="D49" s="39">
        <v>0</v>
      </c>
      <c r="E49" s="39">
        <v>0</v>
      </c>
      <c r="F49" s="39">
        <v>0</v>
      </c>
      <c r="G49" s="39">
        <f t="shared" si="3"/>
        <v>0</v>
      </c>
    </row>
    <row r="50" spans="1:7">
      <c r="A50" s="14" t="s">
        <v>148</v>
      </c>
      <c r="B50" s="39">
        <v>15146613.16</v>
      </c>
      <c r="C50" s="39">
        <v>-2680676.2799999993</v>
      </c>
      <c r="D50" s="39">
        <v>12465936.880000001</v>
      </c>
      <c r="E50" s="39">
        <v>12465936.880000001</v>
      </c>
      <c r="F50" s="39">
        <v>11503905.880000001</v>
      </c>
      <c r="G50" s="39">
        <f t="shared" si="3"/>
        <v>0</v>
      </c>
    </row>
    <row r="51" spans="1:7">
      <c r="A51" s="14" t="s">
        <v>149</v>
      </c>
      <c r="B51" s="39">
        <v>6480607.8700000001</v>
      </c>
      <c r="C51" s="39">
        <v>656907.26999999955</v>
      </c>
      <c r="D51" s="39">
        <v>7137515.1399999997</v>
      </c>
      <c r="E51" s="39">
        <v>6975246.3200000003</v>
      </c>
      <c r="F51" s="39">
        <v>6908606.9500000002</v>
      </c>
      <c r="G51" s="39">
        <f t="shared" si="3"/>
        <v>162268.81999999937</v>
      </c>
    </row>
    <row r="52" spans="1:7" ht="5.0999999999999996" customHeight="1">
      <c r="A52" s="16"/>
      <c r="B52" s="39"/>
      <c r="C52" s="39"/>
      <c r="D52" s="39"/>
      <c r="E52" s="39"/>
      <c r="F52" s="39"/>
      <c r="G52" s="39"/>
    </row>
    <row r="53" spans="1:7">
      <c r="A53" s="13" t="s">
        <v>83</v>
      </c>
      <c r="B53" s="38">
        <f>B5+B38</f>
        <v>307106517.80999994</v>
      </c>
      <c r="C53" s="38">
        <f t="shared" ref="C53:G53" si="4">C5+C38</f>
        <v>38862491.889999993</v>
      </c>
      <c r="D53" s="38">
        <f t="shared" si="4"/>
        <v>345969009.69999993</v>
      </c>
      <c r="E53" s="38">
        <f t="shared" si="4"/>
        <v>274630025.32999998</v>
      </c>
      <c r="F53" s="38">
        <f t="shared" si="4"/>
        <v>263718645</v>
      </c>
      <c r="G53" s="38">
        <f t="shared" si="4"/>
        <v>71338984.370000005</v>
      </c>
    </row>
    <row r="54" spans="1:7" ht="5.0999999999999996" customHeight="1">
      <c r="A54" s="17"/>
      <c r="B54" s="46"/>
      <c r="C54" s="46"/>
      <c r="D54" s="46"/>
      <c r="E54" s="46"/>
      <c r="F54" s="46"/>
      <c r="G54" s="46"/>
    </row>
  </sheetData>
  <mergeCells count="2"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0"/>
  <sheetViews>
    <sheetView zoomScale="112" zoomScaleNormal="112" workbookViewId="0">
      <selection activeCell="B5" sqref="B5:G80"/>
    </sheetView>
  </sheetViews>
  <sheetFormatPr baseColWidth="10" defaultRowHeight="11.25"/>
  <cols>
    <col min="1" max="1" width="65.83203125" style="10" customWidth="1"/>
    <col min="2" max="7" width="17.83203125" style="10" customWidth="1"/>
    <col min="8" max="16384" width="12" style="10"/>
  </cols>
  <sheetData>
    <row r="1" spans="1:7" ht="59.25" customHeight="1">
      <c r="A1" s="51" t="s">
        <v>186</v>
      </c>
      <c r="B1" s="55"/>
      <c r="C1" s="55"/>
      <c r="D1" s="55"/>
      <c r="E1" s="55"/>
      <c r="F1" s="55"/>
      <c r="G1" s="56"/>
    </row>
    <row r="2" spans="1:7" ht="12" customHeight="1">
      <c r="A2" s="34"/>
      <c r="B2" s="54" t="s">
        <v>0</v>
      </c>
      <c r="C2" s="54"/>
      <c r="D2" s="54"/>
      <c r="E2" s="54"/>
      <c r="F2" s="54"/>
      <c r="G2" s="31"/>
    </row>
    <row r="3" spans="1:7" ht="22.5">
      <c r="A3" s="35" t="s">
        <v>1</v>
      </c>
      <c r="B3" s="33" t="s">
        <v>2</v>
      </c>
      <c r="C3" s="33" t="s">
        <v>3</v>
      </c>
      <c r="D3" s="33" t="s">
        <v>4</v>
      </c>
      <c r="E3" s="33" t="s">
        <v>5</v>
      </c>
      <c r="F3" s="33" t="s">
        <v>86</v>
      </c>
      <c r="G3" s="32" t="s">
        <v>7</v>
      </c>
    </row>
    <row r="4" spans="1:7" ht="5.0999999999999996" customHeight="1">
      <c r="A4" s="11"/>
      <c r="B4" s="12"/>
      <c r="C4" s="12"/>
      <c r="D4" s="12"/>
      <c r="E4" s="12"/>
      <c r="F4" s="12"/>
      <c r="G4" s="12"/>
    </row>
    <row r="5" spans="1:7">
      <c r="A5" s="18" t="s">
        <v>92</v>
      </c>
      <c r="B5" s="38">
        <f>B6+B16+B25+B36</f>
        <v>119819339.81000002</v>
      </c>
      <c r="C5" s="38">
        <f t="shared" ref="C5:G5" si="0">C6+C16+C25+C36</f>
        <v>13391232.110000003</v>
      </c>
      <c r="D5" s="38">
        <f t="shared" si="0"/>
        <v>133210571.92</v>
      </c>
      <c r="E5" s="38">
        <f t="shared" si="0"/>
        <v>125117536.19999999</v>
      </c>
      <c r="F5" s="38">
        <f t="shared" si="0"/>
        <v>122674416.74000001</v>
      </c>
      <c r="G5" s="38">
        <f t="shared" si="0"/>
        <v>8093035.7200000137</v>
      </c>
    </row>
    <row r="6" spans="1:7">
      <c r="A6" s="5" t="s">
        <v>93</v>
      </c>
      <c r="B6" s="38">
        <f>SUM(B7:B14)</f>
        <v>52043583.969999999</v>
      </c>
      <c r="C6" s="38">
        <f t="shared" ref="C6:G6" si="1">SUM(C7:C14)</f>
        <v>-319431.51999999827</v>
      </c>
      <c r="D6" s="38">
        <f t="shared" si="1"/>
        <v>51724152.450000003</v>
      </c>
      <c r="E6" s="38">
        <f t="shared" si="1"/>
        <v>49356903.840000004</v>
      </c>
      <c r="F6" s="38">
        <f t="shared" si="1"/>
        <v>48963455.450000003</v>
      </c>
      <c r="G6" s="38">
        <f t="shared" si="1"/>
        <v>2367248.6100000022</v>
      </c>
    </row>
    <row r="7" spans="1:7">
      <c r="A7" s="7" t="s">
        <v>94</v>
      </c>
      <c r="B7" s="39">
        <v>7287529.3600000003</v>
      </c>
      <c r="C7" s="39">
        <v>-73956.980000000447</v>
      </c>
      <c r="D7" s="39">
        <v>7213572.3799999999</v>
      </c>
      <c r="E7" s="39">
        <v>7076061.0499999998</v>
      </c>
      <c r="F7" s="39">
        <v>7035842.6699999999</v>
      </c>
      <c r="G7" s="39">
        <f>D7-E7</f>
        <v>137511.33000000007</v>
      </c>
    </row>
    <row r="8" spans="1:7">
      <c r="A8" s="7" t="s">
        <v>95</v>
      </c>
      <c r="B8" s="39"/>
      <c r="C8" s="39"/>
      <c r="D8" s="39"/>
      <c r="E8" s="39"/>
      <c r="F8" s="39"/>
      <c r="G8" s="39">
        <f t="shared" ref="G8:G71" si="2">D8-E8</f>
        <v>0</v>
      </c>
    </row>
    <row r="9" spans="1:7">
      <c r="A9" s="7" t="s">
        <v>96</v>
      </c>
      <c r="B9" s="39">
        <v>8573545.1799999997</v>
      </c>
      <c r="C9" s="39">
        <v>1020891.5100000001</v>
      </c>
      <c r="D9" s="39">
        <v>9594436.6899999995</v>
      </c>
      <c r="E9" s="39">
        <v>9075379.1099999994</v>
      </c>
      <c r="F9" s="39">
        <v>9030940.6100000013</v>
      </c>
      <c r="G9" s="39">
        <f t="shared" si="2"/>
        <v>519057.58000000007</v>
      </c>
    </row>
    <row r="10" spans="1:7">
      <c r="A10" s="7" t="s">
        <v>97</v>
      </c>
      <c r="B10" s="39"/>
      <c r="C10" s="39"/>
      <c r="D10" s="39"/>
      <c r="E10" s="39"/>
      <c r="F10" s="39"/>
      <c r="G10" s="39">
        <f t="shared" si="2"/>
        <v>0</v>
      </c>
    </row>
    <row r="11" spans="1:7">
      <c r="A11" s="7" t="s">
        <v>98</v>
      </c>
      <c r="B11" s="39">
        <v>11234383.42</v>
      </c>
      <c r="C11" s="39">
        <v>697054.54000000097</v>
      </c>
      <c r="D11" s="39">
        <v>11931437.960000001</v>
      </c>
      <c r="E11" s="39">
        <v>11373297.6</v>
      </c>
      <c r="F11" s="39">
        <v>11193676.41</v>
      </c>
      <c r="G11" s="39">
        <f t="shared" si="2"/>
        <v>558140.36000000127</v>
      </c>
    </row>
    <row r="12" spans="1:7">
      <c r="A12" s="7" t="s">
        <v>99</v>
      </c>
      <c r="B12" s="39"/>
      <c r="C12" s="39"/>
      <c r="D12" s="39"/>
      <c r="E12" s="39"/>
      <c r="F12" s="39"/>
      <c r="G12" s="39">
        <f t="shared" si="2"/>
        <v>0</v>
      </c>
    </row>
    <row r="13" spans="1:7">
      <c r="A13" s="7" t="s">
        <v>100</v>
      </c>
      <c r="B13" s="39">
        <v>5347400.18</v>
      </c>
      <c r="C13" s="39">
        <v>-1185754.8199999994</v>
      </c>
      <c r="D13" s="39">
        <v>4161645.3600000003</v>
      </c>
      <c r="E13" s="39">
        <v>3174445.16</v>
      </c>
      <c r="F13" s="39">
        <v>3137476.41</v>
      </c>
      <c r="G13" s="39">
        <f t="shared" si="2"/>
        <v>987200.20000000019</v>
      </c>
    </row>
    <row r="14" spans="1:7">
      <c r="A14" s="7" t="s">
        <v>101</v>
      </c>
      <c r="B14" s="39">
        <v>19600725.829999998</v>
      </c>
      <c r="C14" s="39">
        <v>-777665.76999999967</v>
      </c>
      <c r="D14" s="39">
        <v>18823060.060000002</v>
      </c>
      <c r="E14" s="39">
        <v>18657720.920000002</v>
      </c>
      <c r="F14" s="39">
        <v>18565519.350000001</v>
      </c>
      <c r="G14" s="39">
        <f t="shared" si="2"/>
        <v>165339.1400000006</v>
      </c>
    </row>
    <row r="15" spans="1:7" ht="5.0999999999999996" customHeight="1">
      <c r="A15" s="5"/>
      <c r="B15" s="38"/>
      <c r="C15" s="38"/>
      <c r="D15" s="38"/>
      <c r="E15" s="38"/>
      <c r="F15" s="38"/>
      <c r="G15" s="38"/>
    </row>
    <row r="16" spans="1:7">
      <c r="A16" s="5" t="s">
        <v>102</v>
      </c>
      <c r="B16" s="38">
        <f>SUM(B17:B23)</f>
        <v>63189751.050000004</v>
      </c>
      <c r="C16" s="38">
        <f t="shared" ref="C16:F16" si="3">SUM(C17:C23)</f>
        <v>14210892.73</v>
      </c>
      <c r="D16" s="38">
        <f t="shared" si="3"/>
        <v>77400643.780000001</v>
      </c>
      <c r="E16" s="38">
        <f t="shared" si="3"/>
        <v>71711910.00999999</v>
      </c>
      <c r="F16" s="38">
        <f t="shared" si="3"/>
        <v>69790219.609999999</v>
      </c>
      <c r="G16" s="38">
        <f t="shared" si="2"/>
        <v>5688733.7700000107</v>
      </c>
    </row>
    <row r="17" spans="1:7">
      <c r="A17" s="7" t="s">
        <v>103</v>
      </c>
      <c r="B17" s="39">
        <v>13259275.030000001</v>
      </c>
      <c r="C17" s="39">
        <v>-1440258.040000001</v>
      </c>
      <c r="D17" s="39">
        <v>11819016.989999998</v>
      </c>
      <c r="E17" s="39">
        <v>11769999.220000001</v>
      </c>
      <c r="F17" s="39">
        <v>11639088.540000001</v>
      </c>
      <c r="G17" s="39">
        <f t="shared" si="2"/>
        <v>49017.76999999769</v>
      </c>
    </row>
    <row r="18" spans="1:7">
      <c r="A18" s="7" t="s">
        <v>104</v>
      </c>
      <c r="B18" s="39">
        <v>21147481.59</v>
      </c>
      <c r="C18" s="39">
        <v>13307642.630000001</v>
      </c>
      <c r="D18" s="39">
        <v>34455124.219999999</v>
      </c>
      <c r="E18" s="39">
        <v>29309565.82</v>
      </c>
      <c r="F18" s="39">
        <v>27638823.210000001</v>
      </c>
      <c r="G18" s="39">
        <f t="shared" si="2"/>
        <v>5145558.3999999985</v>
      </c>
    </row>
    <row r="19" spans="1:7">
      <c r="A19" s="7" t="s">
        <v>105</v>
      </c>
      <c r="B19" s="39">
        <v>1439519.71</v>
      </c>
      <c r="C19" s="39">
        <v>-205761.83999999985</v>
      </c>
      <c r="D19" s="39">
        <v>1233757.8700000001</v>
      </c>
      <c r="E19" s="39">
        <v>1233050.4099999999</v>
      </c>
      <c r="F19" s="39">
        <v>1228194.6399999999</v>
      </c>
      <c r="G19" s="39">
        <f t="shared" si="2"/>
        <v>707.46000000019558</v>
      </c>
    </row>
    <row r="20" spans="1:7">
      <c r="A20" s="7" t="s">
        <v>106</v>
      </c>
      <c r="B20" s="39">
        <v>6709114.1099999994</v>
      </c>
      <c r="C20" s="39">
        <v>2869855.4600000009</v>
      </c>
      <c r="D20" s="39">
        <v>9578969.5700000022</v>
      </c>
      <c r="E20" s="39">
        <v>9374138.870000001</v>
      </c>
      <c r="F20" s="39">
        <v>9310112.9000000004</v>
      </c>
      <c r="G20" s="39">
        <f t="shared" si="2"/>
        <v>204830.70000000112</v>
      </c>
    </row>
    <row r="21" spans="1:7">
      <c r="A21" s="7" t="s">
        <v>107</v>
      </c>
      <c r="B21" s="39">
        <v>3276685.01</v>
      </c>
      <c r="C21" s="39">
        <v>-562213.27</v>
      </c>
      <c r="D21" s="39">
        <v>2714471.74</v>
      </c>
      <c r="E21" s="39">
        <v>2706770.62</v>
      </c>
      <c r="F21" s="39">
        <v>2670898.19</v>
      </c>
      <c r="G21" s="39">
        <f t="shared" si="2"/>
        <v>7701.1200000001118</v>
      </c>
    </row>
    <row r="22" spans="1:7">
      <c r="A22" s="7" t="s">
        <v>108</v>
      </c>
      <c r="B22" s="39">
        <v>12638521.57</v>
      </c>
      <c r="C22" s="39">
        <v>289725.0700000003</v>
      </c>
      <c r="D22" s="39">
        <v>12928246.640000001</v>
      </c>
      <c r="E22" s="39">
        <v>12678246.640000001</v>
      </c>
      <c r="F22" s="39">
        <v>12678246.640000001</v>
      </c>
      <c r="G22" s="39">
        <f t="shared" si="2"/>
        <v>250000</v>
      </c>
    </row>
    <row r="23" spans="1:7">
      <c r="A23" s="7" t="s">
        <v>109</v>
      </c>
      <c r="B23" s="39">
        <v>4719154.03</v>
      </c>
      <c r="C23" s="39">
        <v>-48097.280000000261</v>
      </c>
      <c r="D23" s="39">
        <v>4671056.75</v>
      </c>
      <c r="E23" s="39">
        <v>4640138.43</v>
      </c>
      <c r="F23" s="39">
        <v>4624855.49</v>
      </c>
      <c r="G23" s="39">
        <f t="shared" si="2"/>
        <v>30918.320000000298</v>
      </c>
    </row>
    <row r="24" spans="1:7" ht="5.0999999999999996" customHeight="1">
      <c r="A24" s="5"/>
      <c r="B24" s="38"/>
      <c r="C24" s="38"/>
      <c r="D24" s="38"/>
      <c r="E24" s="38"/>
      <c r="F24" s="38"/>
      <c r="G24" s="38"/>
    </row>
    <row r="25" spans="1:7">
      <c r="A25" s="5" t="s">
        <v>110</v>
      </c>
      <c r="B25" s="38">
        <f>SUM(B26:B34)</f>
        <v>3955288.48</v>
      </c>
      <c r="C25" s="38">
        <f t="shared" ref="C25:F25" si="4">SUM(C26:C34)</f>
        <v>-627164.98</v>
      </c>
      <c r="D25" s="38">
        <f t="shared" si="4"/>
        <v>3328123.5</v>
      </c>
      <c r="E25" s="38">
        <f t="shared" si="4"/>
        <v>3291070.1599999997</v>
      </c>
      <c r="F25" s="38">
        <f t="shared" si="4"/>
        <v>3231447.28</v>
      </c>
      <c r="G25" s="38">
        <f t="shared" si="2"/>
        <v>37053.340000000317</v>
      </c>
    </row>
    <row r="26" spans="1:7">
      <c r="A26" s="7" t="s">
        <v>111</v>
      </c>
      <c r="B26" s="39">
        <v>2415288.48</v>
      </c>
      <c r="C26" s="39">
        <v>-1024280.6000000001</v>
      </c>
      <c r="D26" s="39">
        <v>1391007.88</v>
      </c>
      <c r="E26" s="39">
        <v>1388551.47</v>
      </c>
      <c r="F26" s="39">
        <v>1361670.72</v>
      </c>
      <c r="G26" s="39">
        <f t="shared" si="2"/>
        <v>2456.4099999999162</v>
      </c>
    </row>
    <row r="27" spans="1:7">
      <c r="A27" s="7" t="s">
        <v>112</v>
      </c>
      <c r="B27" s="39">
        <v>1000000</v>
      </c>
      <c r="C27" s="39">
        <v>661039.85000000009</v>
      </c>
      <c r="D27" s="39">
        <v>1661039.85</v>
      </c>
      <c r="E27" s="39">
        <v>1633160.08</v>
      </c>
      <c r="F27" s="39">
        <v>1633160.08</v>
      </c>
      <c r="G27" s="39">
        <f t="shared" si="2"/>
        <v>27879.770000000019</v>
      </c>
    </row>
    <row r="28" spans="1:7">
      <c r="A28" s="7" t="s">
        <v>113</v>
      </c>
      <c r="B28" s="39"/>
      <c r="C28" s="39"/>
      <c r="D28" s="39"/>
      <c r="E28" s="39"/>
      <c r="F28" s="39"/>
      <c r="G28" s="39">
        <f t="shared" si="2"/>
        <v>0</v>
      </c>
    </row>
    <row r="29" spans="1:7">
      <c r="A29" s="7" t="s">
        <v>114</v>
      </c>
      <c r="B29" s="39"/>
      <c r="C29" s="39"/>
      <c r="D29" s="39"/>
      <c r="E29" s="39"/>
      <c r="F29" s="39"/>
      <c r="G29" s="39">
        <f t="shared" si="2"/>
        <v>0</v>
      </c>
    </row>
    <row r="30" spans="1:7">
      <c r="A30" s="7" t="s">
        <v>115</v>
      </c>
      <c r="B30" s="39"/>
      <c r="C30" s="39"/>
      <c r="D30" s="39"/>
      <c r="E30" s="39"/>
      <c r="F30" s="39"/>
      <c r="G30" s="39">
        <f t="shared" si="2"/>
        <v>0</v>
      </c>
    </row>
    <row r="31" spans="1:7">
      <c r="A31" s="7" t="s">
        <v>116</v>
      </c>
      <c r="B31" s="39"/>
      <c r="C31" s="39"/>
      <c r="D31" s="39"/>
      <c r="E31" s="39"/>
      <c r="F31" s="39"/>
      <c r="G31" s="39">
        <f t="shared" si="2"/>
        <v>0</v>
      </c>
    </row>
    <row r="32" spans="1:7">
      <c r="A32" s="7" t="s">
        <v>117</v>
      </c>
      <c r="B32" s="39">
        <v>540000</v>
      </c>
      <c r="C32" s="39">
        <v>-263924.23</v>
      </c>
      <c r="D32" s="39">
        <v>276075.77</v>
      </c>
      <c r="E32" s="39">
        <v>269358.61</v>
      </c>
      <c r="F32" s="39">
        <v>236616.48</v>
      </c>
      <c r="G32" s="39">
        <f t="shared" si="2"/>
        <v>6717.1600000000326</v>
      </c>
    </row>
    <row r="33" spans="1:7">
      <c r="A33" s="7" t="s">
        <v>118</v>
      </c>
      <c r="B33" s="39"/>
      <c r="C33" s="39"/>
      <c r="D33" s="39"/>
      <c r="E33" s="39"/>
      <c r="F33" s="39"/>
      <c r="G33" s="39">
        <f t="shared" si="2"/>
        <v>0</v>
      </c>
    </row>
    <row r="34" spans="1:7">
      <c r="A34" s="7" t="s">
        <v>119</v>
      </c>
      <c r="B34" s="39"/>
      <c r="C34" s="39"/>
      <c r="D34" s="39"/>
      <c r="E34" s="39"/>
      <c r="F34" s="39"/>
      <c r="G34" s="39">
        <f t="shared" si="2"/>
        <v>0</v>
      </c>
    </row>
    <row r="35" spans="1:7" ht="5.0999999999999996" customHeight="1">
      <c r="A35" s="5"/>
      <c r="B35" s="38"/>
      <c r="C35" s="38"/>
      <c r="D35" s="38"/>
      <c r="E35" s="38"/>
      <c r="F35" s="38"/>
      <c r="G35" s="38"/>
    </row>
    <row r="36" spans="1:7">
      <c r="A36" s="18" t="s">
        <v>120</v>
      </c>
      <c r="B36" s="38">
        <f>SUM(B37:B40)</f>
        <v>630716.31000000006</v>
      </c>
      <c r="C36" s="38">
        <f t="shared" ref="C36:F36" si="5">SUM(C37:C40)</f>
        <v>126935.87999999989</v>
      </c>
      <c r="D36" s="38">
        <f t="shared" si="5"/>
        <v>757652.19</v>
      </c>
      <c r="E36" s="38">
        <f t="shared" si="5"/>
        <v>757652.19</v>
      </c>
      <c r="F36" s="38">
        <f t="shared" si="5"/>
        <v>689294.4</v>
      </c>
      <c r="G36" s="38">
        <f t="shared" si="2"/>
        <v>0</v>
      </c>
    </row>
    <row r="37" spans="1:7">
      <c r="A37" s="7" t="s">
        <v>121</v>
      </c>
      <c r="B37" s="39">
        <v>630716.31000000006</v>
      </c>
      <c r="C37" s="39">
        <v>126935.87999999989</v>
      </c>
      <c r="D37" s="39">
        <v>757652.19</v>
      </c>
      <c r="E37" s="39">
        <v>757652.19</v>
      </c>
      <c r="F37" s="39">
        <v>689294.4</v>
      </c>
      <c r="G37" s="39">
        <f t="shared" si="2"/>
        <v>0</v>
      </c>
    </row>
    <row r="38" spans="1:7" ht="22.5">
      <c r="A38" s="19" t="s">
        <v>122</v>
      </c>
      <c r="B38" s="39"/>
      <c r="C38" s="39"/>
      <c r="D38" s="39"/>
      <c r="E38" s="39"/>
      <c r="F38" s="39"/>
      <c r="G38" s="39">
        <f t="shared" si="2"/>
        <v>0</v>
      </c>
    </row>
    <row r="39" spans="1:7">
      <c r="A39" s="7" t="s">
        <v>123</v>
      </c>
      <c r="B39" s="39"/>
      <c r="C39" s="39"/>
      <c r="D39" s="39"/>
      <c r="E39" s="39"/>
      <c r="F39" s="39"/>
      <c r="G39" s="39">
        <f t="shared" si="2"/>
        <v>0</v>
      </c>
    </row>
    <row r="40" spans="1:7">
      <c r="A40" s="7" t="s">
        <v>124</v>
      </c>
      <c r="B40" s="39"/>
      <c r="C40" s="39"/>
      <c r="D40" s="39"/>
      <c r="E40" s="39"/>
      <c r="F40" s="39"/>
      <c r="G40" s="39">
        <f t="shared" si="2"/>
        <v>0</v>
      </c>
    </row>
    <row r="41" spans="1:7" ht="5.0999999999999996" customHeight="1">
      <c r="A41" s="5"/>
      <c r="B41" s="38"/>
      <c r="C41" s="38"/>
      <c r="D41" s="38"/>
      <c r="E41" s="38"/>
      <c r="F41" s="38"/>
      <c r="G41" s="38"/>
    </row>
    <row r="42" spans="1:7">
      <c r="A42" s="5" t="s">
        <v>125</v>
      </c>
      <c r="B42" s="38">
        <f>B43+B53+B62+B73</f>
        <v>187287178.00000003</v>
      </c>
      <c r="C42" s="38">
        <f t="shared" ref="C42:F42" si="6">C43+C53+C62+C73</f>
        <v>25471259.780000005</v>
      </c>
      <c r="D42" s="38">
        <f t="shared" si="6"/>
        <v>212758437.77999997</v>
      </c>
      <c r="E42" s="38">
        <f t="shared" si="6"/>
        <v>149512489.13</v>
      </c>
      <c r="F42" s="38">
        <f t="shared" si="6"/>
        <v>141044228.25999999</v>
      </c>
      <c r="G42" s="38">
        <f t="shared" si="2"/>
        <v>63245948.649999976</v>
      </c>
    </row>
    <row r="43" spans="1:7">
      <c r="A43" s="5" t="s">
        <v>93</v>
      </c>
      <c r="B43" s="38">
        <f>SUM(B44:B51)</f>
        <v>51409561.950000003</v>
      </c>
      <c r="C43" s="38">
        <f t="shared" ref="C43:F43" si="7">SUM(C44:C51)</f>
        <v>-9630620.4100000001</v>
      </c>
      <c r="D43" s="38">
        <f t="shared" si="7"/>
        <v>41778941.539999999</v>
      </c>
      <c r="E43" s="38">
        <f t="shared" si="7"/>
        <v>39762915.209999993</v>
      </c>
      <c r="F43" s="38">
        <f t="shared" si="7"/>
        <v>37819424.469999999</v>
      </c>
      <c r="G43" s="38">
        <f t="shared" si="2"/>
        <v>2016026.3300000057</v>
      </c>
    </row>
    <row r="44" spans="1:7">
      <c r="A44" s="7" t="s">
        <v>94</v>
      </c>
      <c r="B44" s="39"/>
      <c r="C44" s="39"/>
      <c r="D44" s="39"/>
      <c r="E44" s="39"/>
      <c r="F44" s="39"/>
      <c r="G44" s="39">
        <f t="shared" si="2"/>
        <v>0</v>
      </c>
    </row>
    <row r="45" spans="1:7">
      <c r="A45" s="7" t="s">
        <v>95</v>
      </c>
      <c r="B45" s="39"/>
      <c r="C45" s="39"/>
      <c r="D45" s="39"/>
      <c r="E45" s="39"/>
      <c r="F45" s="39"/>
      <c r="G45" s="39">
        <f t="shared" si="2"/>
        <v>0</v>
      </c>
    </row>
    <row r="46" spans="1:7">
      <c r="A46" s="7" t="s">
        <v>96</v>
      </c>
      <c r="B46" s="39">
        <v>20000</v>
      </c>
      <c r="C46" s="39">
        <v>-20000</v>
      </c>
      <c r="D46" s="39">
        <v>0</v>
      </c>
      <c r="E46" s="39">
        <v>0</v>
      </c>
      <c r="F46" s="39">
        <v>0</v>
      </c>
      <c r="G46" s="39">
        <f t="shared" si="2"/>
        <v>0</v>
      </c>
    </row>
    <row r="47" spans="1:7">
      <c r="A47" s="7" t="s">
        <v>97</v>
      </c>
      <c r="B47" s="39"/>
      <c r="C47" s="39"/>
      <c r="D47" s="39"/>
      <c r="E47" s="39"/>
      <c r="F47" s="39"/>
      <c r="G47" s="39">
        <f t="shared" si="2"/>
        <v>0</v>
      </c>
    </row>
    <row r="48" spans="1:7">
      <c r="A48" s="7" t="s">
        <v>98</v>
      </c>
      <c r="B48" s="39">
        <v>2328128.54</v>
      </c>
      <c r="C48" s="39">
        <v>-2328128.54</v>
      </c>
      <c r="D48" s="39">
        <v>0</v>
      </c>
      <c r="E48" s="39">
        <v>0</v>
      </c>
      <c r="F48" s="39">
        <v>0</v>
      </c>
      <c r="G48" s="39">
        <f t="shared" si="2"/>
        <v>0</v>
      </c>
    </row>
    <row r="49" spans="1:7">
      <c r="A49" s="7" t="s">
        <v>99</v>
      </c>
      <c r="B49" s="39"/>
      <c r="C49" s="39"/>
      <c r="D49" s="39"/>
      <c r="E49" s="39"/>
      <c r="F49" s="39"/>
      <c r="G49" s="39">
        <f t="shared" si="2"/>
        <v>0</v>
      </c>
    </row>
    <row r="50" spans="1:7">
      <c r="A50" s="7" t="s">
        <v>100</v>
      </c>
      <c r="B50" s="39">
        <v>49061433.410000004</v>
      </c>
      <c r="C50" s="39">
        <v>-7282491.8700000001</v>
      </c>
      <c r="D50" s="39">
        <v>41778941.539999999</v>
      </c>
      <c r="E50" s="39">
        <v>39762915.209999993</v>
      </c>
      <c r="F50" s="39">
        <v>37819424.469999999</v>
      </c>
      <c r="G50" s="39">
        <f t="shared" si="2"/>
        <v>2016026.3300000057</v>
      </c>
    </row>
    <row r="51" spans="1:7">
      <c r="A51" s="7" t="s">
        <v>101</v>
      </c>
      <c r="B51" s="39"/>
      <c r="C51" s="39"/>
      <c r="D51" s="39"/>
      <c r="E51" s="39"/>
      <c r="F51" s="39"/>
      <c r="G51" s="39">
        <f t="shared" si="2"/>
        <v>0</v>
      </c>
    </row>
    <row r="52" spans="1:7" ht="5.0999999999999996" customHeight="1">
      <c r="A52" s="5"/>
      <c r="B52" s="38"/>
      <c r="C52" s="38"/>
      <c r="D52" s="38"/>
      <c r="E52" s="38"/>
      <c r="F52" s="38"/>
      <c r="G52" s="38"/>
    </row>
    <row r="53" spans="1:7">
      <c r="A53" s="5" t="s">
        <v>102</v>
      </c>
      <c r="B53" s="38">
        <f>SUM(B54:B60)</f>
        <v>133587361.52000001</v>
      </c>
      <c r="C53" s="38">
        <f t="shared" ref="C53:F53" si="8">SUM(C54:C60)</f>
        <v>27780855.320000004</v>
      </c>
      <c r="D53" s="38">
        <f t="shared" si="8"/>
        <v>161368216.83999997</v>
      </c>
      <c r="E53" s="38">
        <f t="shared" si="8"/>
        <v>101672674.22</v>
      </c>
      <c r="F53" s="38">
        <f t="shared" si="8"/>
        <v>95699842.090000004</v>
      </c>
      <c r="G53" s="38">
        <f t="shared" si="2"/>
        <v>59695542.619999975</v>
      </c>
    </row>
    <row r="54" spans="1:7">
      <c r="A54" s="7" t="s">
        <v>103</v>
      </c>
      <c r="B54" s="39">
        <v>23086433.760000002</v>
      </c>
      <c r="C54" s="39">
        <v>9984091.2199999969</v>
      </c>
      <c r="D54" s="39">
        <v>33070524.979999997</v>
      </c>
      <c r="E54" s="39">
        <v>19701823.75</v>
      </c>
      <c r="F54" s="39">
        <v>19635184.379999999</v>
      </c>
      <c r="G54" s="39">
        <f t="shared" si="2"/>
        <v>13368701.229999997</v>
      </c>
    </row>
    <row r="55" spans="1:7">
      <c r="A55" s="7" t="s">
        <v>104</v>
      </c>
      <c r="B55" s="39">
        <v>108582502.07000001</v>
      </c>
      <c r="C55" s="39">
        <v>13907905.440000005</v>
      </c>
      <c r="D55" s="39">
        <v>122490407.50999999</v>
      </c>
      <c r="E55" s="39">
        <v>76746437.049999997</v>
      </c>
      <c r="F55" s="39">
        <v>70875852.290000007</v>
      </c>
      <c r="G55" s="39">
        <f t="shared" si="2"/>
        <v>45743970.459999993</v>
      </c>
    </row>
    <row r="56" spans="1:7">
      <c r="A56" s="7" t="s">
        <v>105</v>
      </c>
      <c r="B56" s="39"/>
      <c r="C56" s="39"/>
      <c r="D56" s="39"/>
      <c r="E56" s="39"/>
      <c r="F56" s="39"/>
      <c r="G56" s="39">
        <f t="shared" si="2"/>
        <v>0</v>
      </c>
    </row>
    <row r="57" spans="1:7">
      <c r="A57" s="7" t="s">
        <v>106</v>
      </c>
      <c r="B57" s="39">
        <v>189018.73</v>
      </c>
      <c r="C57" s="39">
        <v>3286992.59</v>
      </c>
      <c r="D57" s="39">
        <v>3476011.32</v>
      </c>
      <c r="E57" s="39">
        <v>3043140.39</v>
      </c>
      <c r="F57" s="39">
        <v>3013704.4</v>
      </c>
      <c r="G57" s="39">
        <f t="shared" si="2"/>
        <v>432870.9299999997</v>
      </c>
    </row>
    <row r="58" spans="1:7">
      <c r="A58" s="7" t="s">
        <v>107</v>
      </c>
      <c r="B58" s="39">
        <v>1500000</v>
      </c>
      <c r="C58" s="39">
        <v>581273.03</v>
      </c>
      <c r="D58" s="39">
        <v>2081273.03</v>
      </c>
      <c r="E58" s="39">
        <v>1931273.03</v>
      </c>
      <c r="F58" s="39">
        <v>1931273.03</v>
      </c>
      <c r="G58" s="39">
        <f t="shared" si="2"/>
        <v>150000</v>
      </c>
    </row>
    <row r="59" spans="1:7">
      <c r="A59" s="7" t="s">
        <v>108</v>
      </c>
      <c r="B59" s="39"/>
      <c r="C59" s="39"/>
      <c r="D59" s="39"/>
      <c r="E59" s="39"/>
      <c r="F59" s="39"/>
      <c r="G59" s="39">
        <f t="shared" si="2"/>
        <v>0</v>
      </c>
    </row>
    <row r="60" spans="1:7">
      <c r="A60" s="7" t="s">
        <v>109</v>
      </c>
      <c r="B60" s="39">
        <v>229406.96</v>
      </c>
      <c r="C60" s="39">
        <v>20593.040000000008</v>
      </c>
      <c r="D60" s="39">
        <v>250000</v>
      </c>
      <c r="E60" s="39">
        <v>250000</v>
      </c>
      <c r="F60" s="39">
        <v>243827.99</v>
      </c>
      <c r="G60" s="39">
        <f t="shared" si="2"/>
        <v>0</v>
      </c>
    </row>
    <row r="61" spans="1:7" ht="5.0999999999999996" customHeight="1">
      <c r="A61" s="5"/>
      <c r="B61" s="38"/>
      <c r="C61" s="38"/>
      <c r="D61" s="38"/>
      <c r="E61" s="38"/>
      <c r="F61" s="38"/>
      <c r="G61" s="38"/>
    </row>
    <row r="62" spans="1:7">
      <c r="A62" s="5" t="s">
        <v>110</v>
      </c>
      <c r="B62" s="38">
        <f>SUM(B63:B71)</f>
        <v>1555398.53</v>
      </c>
      <c r="C62" s="38">
        <f t="shared" ref="C62:F62" si="9">SUM(C63:C71)</f>
        <v>7321024.8700000001</v>
      </c>
      <c r="D62" s="38">
        <f t="shared" si="9"/>
        <v>8876423.4000000004</v>
      </c>
      <c r="E62" s="38">
        <f t="shared" si="9"/>
        <v>7342043.7000000002</v>
      </c>
      <c r="F62" s="38">
        <f t="shared" si="9"/>
        <v>6851343.7000000002</v>
      </c>
      <c r="G62" s="38">
        <f t="shared" si="2"/>
        <v>1534379.7000000002</v>
      </c>
    </row>
    <row r="63" spans="1:7">
      <c r="A63" s="7" t="s">
        <v>111</v>
      </c>
      <c r="B63" s="39">
        <v>1555398.53</v>
      </c>
      <c r="C63" s="39">
        <v>686109.86999999988</v>
      </c>
      <c r="D63" s="39">
        <v>2241508.4</v>
      </c>
      <c r="E63" s="39">
        <v>2241500</v>
      </c>
      <c r="F63" s="39">
        <v>2241500</v>
      </c>
      <c r="G63" s="39">
        <f t="shared" si="2"/>
        <v>8.3999999999068677</v>
      </c>
    </row>
    <row r="64" spans="1:7">
      <c r="A64" s="7" t="s">
        <v>112</v>
      </c>
      <c r="B64" s="39">
        <v>0</v>
      </c>
      <c r="C64" s="39">
        <v>6634915</v>
      </c>
      <c r="D64" s="39">
        <v>6634915</v>
      </c>
      <c r="E64" s="39">
        <v>5100543.7</v>
      </c>
      <c r="F64" s="39">
        <v>4609843.7</v>
      </c>
      <c r="G64" s="39">
        <f t="shared" si="2"/>
        <v>1534371.2999999998</v>
      </c>
    </row>
    <row r="65" spans="1:7">
      <c r="A65" s="7" t="s">
        <v>113</v>
      </c>
      <c r="B65" s="39"/>
      <c r="C65" s="39"/>
      <c r="D65" s="39"/>
      <c r="E65" s="39"/>
      <c r="F65" s="39"/>
      <c r="G65" s="39">
        <f t="shared" si="2"/>
        <v>0</v>
      </c>
    </row>
    <row r="66" spans="1:7">
      <c r="A66" s="7" t="s">
        <v>114</v>
      </c>
      <c r="B66" s="39"/>
      <c r="C66" s="39"/>
      <c r="D66" s="39"/>
      <c r="E66" s="39"/>
      <c r="F66" s="39"/>
      <c r="G66" s="39">
        <f t="shared" si="2"/>
        <v>0</v>
      </c>
    </row>
    <row r="67" spans="1:7">
      <c r="A67" s="7" t="s">
        <v>115</v>
      </c>
      <c r="B67" s="39"/>
      <c r="C67" s="39"/>
      <c r="D67" s="39"/>
      <c r="E67" s="39"/>
      <c r="F67" s="39"/>
      <c r="G67" s="39">
        <f t="shared" si="2"/>
        <v>0</v>
      </c>
    </row>
    <row r="68" spans="1:7">
      <c r="A68" s="7" t="s">
        <v>116</v>
      </c>
      <c r="B68" s="39"/>
      <c r="C68" s="39"/>
      <c r="D68" s="39"/>
      <c r="E68" s="39"/>
      <c r="F68" s="39"/>
      <c r="G68" s="39">
        <f t="shared" si="2"/>
        <v>0</v>
      </c>
    </row>
    <row r="69" spans="1:7">
      <c r="A69" s="7" t="s">
        <v>117</v>
      </c>
      <c r="B69" s="39"/>
      <c r="C69" s="39"/>
      <c r="D69" s="39"/>
      <c r="E69" s="39"/>
      <c r="F69" s="39"/>
      <c r="G69" s="39">
        <f t="shared" si="2"/>
        <v>0</v>
      </c>
    </row>
    <row r="70" spans="1:7">
      <c r="A70" s="7" t="s">
        <v>118</v>
      </c>
      <c r="B70" s="39"/>
      <c r="C70" s="39"/>
      <c r="D70" s="39"/>
      <c r="E70" s="39"/>
      <c r="F70" s="39"/>
      <c r="G70" s="39">
        <f t="shared" si="2"/>
        <v>0</v>
      </c>
    </row>
    <row r="71" spans="1:7">
      <c r="A71" s="7" t="s">
        <v>119</v>
      </c>
      <c r="B71" s="39"/>
      <c r="C71" s="39"/>
      <c r="D71" s="39"/>
      <c r="E71" s="39"/>
      <c r="F71" s="39"/>
      <c r="G71" s="39">
        <f t="shared" si="2"/>
        <v>0</v>
      </c>
    </row>
    <row r="72" spans="1:7" ht="5.0999999999999996" customHeight="1">
      <c r="A72" s="5"/>
      <c r="B72" s="38"/>
      <c r="C72" s="38"/>
      <c r="D72" s="38"/>
      <c r="E72" s="38"/>
      <c r="F72" s="38"/>
      <c r="G72" s="38"/>
    </row>
    <row r="73" spans="1:7">
      <c r="A73" s="18" t="s">
        <v>120</v>
      </c>
      <c r="B73" s="38">
        <f>SUM(B74:B77)</f>
        <v>734856</v>
      </c>
      <c r="C73" s="38">
        <f t="shared" ref="C73:F73" si="10">SUM(C74:C77)</f>
        <v>0</v>
      </c>
      <c r="D73" s="38">
        <f t="shared" si="10"/>
        <v>734856</v>
      </c>
      <c r="E73" s="38">
        <f t="shared" si="10"/>
        <v>734856</v>
      </c>
      <c r="F73" s="38">
        <f t="shared" si="10"/>
        <v>673618</v>
      </c>
      <c r="G73" s="38">
        <f t="shared" ref="G73:G77" si="11">D73-E73</f>
        <v>0</v>
      </c>
    </row>
    <row r="74" spans="1:7">
      <c r="A74" s="7" t="s">
        <v>121</v>
      </c>
      <c r="B74" s="39">
        <v>734856</v>
      </c>
      <c r="C74" s="39">
        <v>0</v>
      </c>
      <c r="D74" s="39">
        <v>734856</v>
      </c>
      <c r="E74" s="39">
        <v>734856</v>
      </c>
      <c r="F74" s="39">
        <v>673618</v>
      </c>
      <c r="G74" s="39">
        <f t="shared" si="11"/>
        <v>0</v>
      </c>
    </row>
    <row r="75" spans="1:7" ht="22.5">
      <c r="A75" s="19" t="s">
        <v>122</v>
      </c>
      <c r="B75" s="39"/>
      <c r="C75" s="39"/>
      <c r="D75" s="39"/>
      <c r="E75" s="39"/>
      <c r="F75" s="39"/>
      <c r="G75" s="39">
        <f t="shared" si="11"/>
        <v>0</v>
      </c>
    </row>
    <row r="76" spans="1:7">
      <c r="A76" s="7" t="s">
        <v>123</v>
      </c>
      <c r="B76" s="39"/>
      <c r="C76" s="39"/>
      <c r="D76" s="39"/>
      <c r="E76" s="39"/>
      <c r="F76" s="39"/>
      <c r="G76" s="39">
        <f t="shared" si="11"/>
        <v>0</v>
      </c>
    </row>
    <row r="77" spans="1:7">
      <c r="A77" s="7" t="s">
        <v>124</v>
      </c>
      <c r="B77" s="39"/>
      <c r="C77" s="39"/>
      <c r="D77" s="39"/>
      <c r="E77" s="39"/>
      <c r="F77" s="39"/>
      <c r="G77" s="39">
        <f t="shared" si="11"/>
        <v>0</v>
      </c>
    </row>
    <row r="78" spans="1:7" ht="5.0999999999999996" customHeight="1">
      <c r="A78" s="5"/>
      <c r="B78" s="38"/>
      <c r="C78" s="38"/>
      <c r="D78" s="38"/>
      <c r="E78" s="38"/>
      <c r="F78" s="38"/>
      <c r="G78" s="38"/>
    </row>
    <row r="79" spans="1:7">
      <c r="A79" s="5" t="s">
        <v>83</v>
      </c>
      <c r="B79" s="38">
        <f>B5+B42</f>
        <v>307106517.81000006</v>
      </c>
      <c r="C79" s="38">
        <f t="shared" ref="C79:G79" si="12">C5+C42</f>
        <v>38862491.890000008</v>
      </c>
      <c r="D79" s="38">
        <f t="shared" si="12"/>
        <v>345969009.69999999</v>
      </c>
      <c r="E79" s="38">
        <f t="shared" si="12"/>
        <v>274630025.32999998</v>
      </c>
      <c r="F79" s="38">
        <f t="shared" si="12"/>
        <v>263718645</v>
      </c>
      <c r="G79" s="38">
        <f t="shared" si="12"/>
        <v>71338984.36999999</v>
      </c>
    </row>
    <row r="80" spans="1:7" ht="5.0999999999999996" customHeight="1">
      <c r="A80" s="20"/>
      <c r="B80" s="40"/>
      <c r="C80" s="40"/>
      <c r="D80" s="40"/>
      <c r="E80" s="40"/>
      <c r="F80" s="40"/>
      <c r="G80" s="40"/>
    </row>
  </sheetData>
  <mergeCells count="2">
    <mergeCell ref="A1:G1"/>
    <mergeCell ref="B2:F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8"/>
  <sheetViews>
    <sheetView tabSelected="1" workbookViewId="0">
      <selection activeCell="A2" sqref="A2"/>
    </sheetView>
  </sheetViews>
  <sheetFormatPr baseColWidth="10" defaultRowHeight="11.25"/>
  <cols>
    <col min="1" max="1" width="56.83203125" style="10" customWidth="1"/>
    <col min="2" max="7" width="16.83203125" style="10" customWidth="1"/>
    <col min="8" max="16384" width="12" style="10"/>
  </cols>
  <sheetData>
    <row r="1" spans="1:7" ht="62.25" customHeight="1">
      <c r="A1" s="51" t="s">
        <v>187</v>
      </c>
      <c r="B1" s="55"/>
      <c r="C1" s="55"/>
      <c r="D1" s="55"/>
      <c r="E1" s="55"/>
      <c r="F1" s="55"/>
      <c r="G1" s="56"/>
    </row>
    <row r="2" spans="1:7">
      <c r="A2" s="34"/>
      <c r="B2" s="54" t="s">
        <v>0</v>
      </c>
      <c r="C2" s="54"/>
      <c r="D2" s="54"/>
      <c r="E2" s="54"/>
      <c r="F2" s="54"/>
      <c r="G2" s="31"/>
    </row>
    <row r="3" spans="1:7" ht="45.75" customHeight="1">
      <c r="A3" s="36" t="s">
        <v>1</v>
      </c>
      <c r="B3" s="33" t="s">
        <v>2</v>
      </c>
      <c r="C3" s="33" t="s">
        <v>3</v>
      </c>
      <c r="D3" s="33" t="s">
        <v>4</v>
      </c>
      <c r="E3" s="33" t="s">
        <v>126</v>
      </c>
      <c r="F3" s="33" t="s">
        <v>86</v>
      </c>
      <c r="G3" s="37" t="s">
        <v>7</v>
      </c>
    </row>
    <row r="4" spans="1:7">
      <c r="A4" s="21" t="s">
        <v>127</v>
      </c>
      <c r="B4" s="41">
        <f>B5+B6+B7+B10+B11+B14</f>
        <v>67224012.030000001</v>
      </c>
      <c r="C4" s="41">
        <f t="shared" ref="C4:G4" si="0">C5+C6+C7+C10+C11+C14</f>
        <v>-3422382.4399999995</v>
      </c>
      <c r="D4" s="41">
        <f t="shared" si="0"/>
        <v>63801629.590000004</v>
      </c>
      <c r="E4" s="41">
        <f t="shared" si="0"/>
        <v>62863427.780000001</v>
      </c>
      <c r="F4" s="41">
        <f t="shared" si="0"/>
        <v>62519020.979999997</v>
      </c>
      <c r="G4" s="42">
        <f t="shared" si="0"/>
        <v>938201.80999999633</v>
      </c>
    </row>
    <row r="5" spans="1:7">
      <c r="A5" s="22" t="s">
        <v>128</v>
      </c>
      <c r="B5" s="43">
        <f>67224012.03-B7-B10-B14</f>
        <v>63829046.093857147</v>
      </c>
      <c r="C5" s="43">
        <f>+D5-B5</f>
        <v>-5580196.0037534237</v>
      </c>
      <c r="D5" s="43">
        <f>63801629.59-D7-D10-D14</f>
        <v>58248850.090103723</v>
      </c>
      <c r="E5" s="44">
        <f>62863427.78-E7-E10-E14</f>
        <v>58360137.960000008</v>
      </c>
      <c r="F5" s="44">
        <f>62519020.98-F7-F10-F14</f>
        <v>58185243.279999994</v>
      </c>
      <c r="G5" s="38">
        <f>D5-E5</f>
        <v>-111287.86989628524</v>
      </c>
    </row>
    <row r="6" spans="1:7">
      <c r="A6" s="22" t="s">
        <v>129</v>
      </c>
      <c r="B6" s="43"/>
      <c r="C6" s="43"/>
      <c r="D6" s="43"/>
      <c r="E6" s="43"/>
      <c r="F6" s="43"/>
      <c r="G6" s="38">
        <f>D6-E6</f>
        <v>0</v>
      </c>
    </row>
    <row r="7" spans="1:7">
      <c r="A7" s="22" t="s">
        <v>130</v>
      </c>
      <c r="B7" s="43">
        <f>SUM(B8:B9)</f>
        <v>1234505.756142857</v>
      </c>
      <c r="C7" s="43">
        <f t="shared" ref="C7:G7" si="1">SUM(C8:C9)</f>
        <v>-56857.32624657522</v>
      </c>
      <c r="D7" s="43">
        <f t="shared" si="1"/>
        <v>1177648.4298962818</v>
      </c>
      <c r="E7" s="43">
        <f t="shared" si="1"/>
        <v>985721.12000000011</v>
      </c>
      <c r="F7" s="43">
        <f t="shared" si="1"/>
        <v>985721.12000000011</v>
      </c>
      <c r="G7" s="38">
        <f t="shared" si="1"/>
        <v>191927.30989628175</v>
      </c>
    </row>
    <row r="8" spans="1:7">
      <c r="A8" s="19" t="s">
        <v>131</v>
      </c>
      <c r="B8" s="45">
        <v>110511.16559999999</v>
      </c>
      <c r="C8" s="45">
        <f>+D8-B8</f>
        <v>0</v>
      </c>
      <c r="D8" s="45">
        <v>110511.16559999999</v>
      </c>
      <c r="E8" s="45">
        <v>110511.25</v>
      </c>
      <c r="F8" s="45">
        <v>110511.25</v>
      </c>
      <c r="G8" s="39">
        <f t="shared" ref="G8:G14" si="2">D8-E8</f>
        <v>-8.4400000007008202E-2</v>
      </c>
    </row>
    <row r="9" spans="1:7">
      <c r="A9" s="19" t="s">
        <v>132</v>
      </c>
      <c r="B9" s="45">
        <v>1123994.5905428571</v>
      </c>
      <c r="C9" s="45">
        <f>+D9-B9</f>
        <v>-56857.32624657522</v>
      </c>
      <c r="D9" s="45">
        <v>1067137.2642962818</v>
      </c>
      <c r="E9" s="45">
        <v>875209.87000000011</v>
      </c>
      <c r="F9" s="45">
        <v>875209.87000000011</v>
      </c>
      <c r="G9" s="39">
        <f t="shared" si="2"/>
        <v>191927.39429628174</v>
      </c>
    </row>
    <row r="10" spans="1:7">
      <c r="A10" s="22" t="s">
        <v>133</v>
      </c>
      <c r="B10" s="43">
        <v>1160460.18</v>
      </c>
      <c r="C10" s="43">
        <f>+D10-B10</f>
        <v>1592684.0999999999</v>
      </c>
      <c r="D10" s="43">
        <v>2753144.28</v>
      </c>
      <c r="E10" s="43">
        <v>1899029.79</v>
      </c>
      <c r="F10" s="43">
        <v>1864214.49</v>
      </c>
      <c r="G10" s="38">
        <f t="shared" si="2"/>
        <v>854114.48999999976</v>
      </c>
    </row>
    <row r="11" spans="1:7" ht="22.5">
      <c r="A11" s="22" t="s">
        <v>134</v>
      </c>
      <c r="B11" s="43">
        <f>SUM(B12:B13)</f>
        <v>0</v>
      </c>
      <c r="C11" s="43">
        <f t="shared" ref="C11:F11" si="3">SUM(C12:C13)</f>
        <v>0</v>
      </c>
      <c r="D11" s="43">
        <f t="shared" si="3"/>
        <v>0</v>
      </c>
      <c r="E11" s="43">
        <f t="shared" si="3"/>
        <v>0</v>
      </c>
      <c r="F11" s="43">
        <f t="shared" si="3"/>
        <v>0</v>
      </c>
      <c r="G11" s="38">
        <f t="shared" si="2"/>
        <v>0</v>
      </c>
    </row>
    <row r="12" spans="1:7">
      <c r="A12" s="19" t="s">
        <v>135</v>
      </c>
      <c r="B12" s="45"/>
      <c r="C12" s="45"/>
      <c r="D12" s="45"/>
      <c r="E12" s="45"/>
      <c r="F12" s="45"/>
      <c r="G12" s="39">
        <f t="shared" si="2"/>
        <v>0</v>
      </c>
    </row>
    <row r="13" spans="1:7">
      <c r="A13" s="19" t="s">
        <v>136</v>
      </c>
      <c r="B13" s="45"/>
      <c r="C13" s="45"/>
      <c r="D13" s="45"/>
      <c r="E13" s="45"/>
      <c r="F13" s="45"/>
      <c r="G13" s="39">
        <f t="shared" si="2"/>
        <v>0</v>
      </c>
    </row>
    <row r="14" spans="1:7">
      <c r="A14" s="22" t="s">
        <v>137</v>
      </c>
      <c r="B14" s="43">
        <v>1000000</v>
      </c>
      <c r="C14" s="43">
        <f>+D14-B14</f>
        <v>621986.79</v>
      </c>
      <c r="D14" s="43">
        <f>246986.79+1375000</f>
        <v>1621986.79</v>
      </c>
      <c r="E14" s="43">
        <f>246060.47+1372478.44</f>
        <v>1618538.91</v>
      </c>
      <c r="F14" s="43">
        <f>150986.79+1332855.3</f>
        <v>1483842.09</v>
      </c>
      <c r="G14" s="38">
        <f t="shared" si="2"/>
        <v>3447.8800000001211</v>
      </c>
    </row>
    <row r="15" spans="1:7" ht="5.0999999999999996" customHeight="1">
      <c r="A15" s="22"/>
      <c r="B15" s="45"/>
      <c r="C15" s="45"/>
      <c r="D15" s="45"/>
      <c r="E15" s="45"/>
      <c r="F15" s="45"/>
      <c r="G15" s="39"/>
    </row>
    <row r="16" spans="1:7">
      <c r="A16" s="15" t="s">
        <v>138</v>
      </c>
      <c r="B16" s="43">
        <f>B17+B18+B19+B22+B23+B26</f>
        <v>24447852.449999999</v>
      </c>
      <c r="C16" s="43">
        <f t="shared" ref="C16:G16" si="4">C17+C18+C19+C22+C23+C26</f>
        <v>-1914914.4100000001</v>
      </c>
      <c r="D16" s="43">
        <f t="shared" si="4"/>
        <v>23232938.039999999</v>
      </c>
      <c r="E16" s="43">
        <f t="shared" si="4"/>
        <v>22520892.73</v>
      </c>
      <c r="F16" s="43">
        <f t="shared" si="4"/>
        <v>22194242.440000001</v>
      </c>
      <c r="G16" s="38">
        <f t="shared" si="4"/>
        <v>712045.30999999866</v>
      </c>
    </row>
    <row r="17" spans="1:7">
      <c r="A17" s="22" t="s">
        <v>128</v>
      </c>
      <c r="B17" s="43">
        <f>24447852.45-B19-B22-B26</f>
        <v>6076457.3057714272</v>
      </c>
      <c r="C17" s="43">
        <f>+D17-B17</f>
        <v>30269.890000000596</v>
      </c>
      <c r="D17" s="43">
        <f>23232938.04-D19-D22-D26</f>
        <v>6106727.1957714278</v>
      </c>
      <c r="E17" s="43">
        <f>22520892.73-E19-E22-E26</f>
        <v>5595485.6199999992</v>
      </c>
      <c r="F17" s="43">
        <f>22194242.44-F19-F22-F26</f>
        <v>5479163.540000001</v>
      </c>
      <c r="G17" s="38">
        <f t="shared" ref="G17:G26" si="5">D17-E17</f>
        <v>511241.57577142864</v>
      </c>
    </row>
    <row r="18" spans="1:7">
      <c r="A18" s="22" t="s">
        <v>129</v>
      </c>
      <c r="B18" s="43"/>
      <c r="C18" s="43"/>
      <c r="D18" s="43"/>
      <c r="E18" s="43"/>
      <c r="F18" s="43"/>
      <c r="G18" s="38">
        <f t="shared" si="5"/>
        <v>0</v>
      </c>
    </row>
    <row r="19" spans="1:7">
      <c r="A19" s="22" t="s">
        <v>130</v>
      </c>
      <c r="B19" s="43">
        <f>SUM(B20:B21)</f>
        <v>1883753.264228571</v>
      </c>
      <c r="C19" s="43">
        <f>+D19-B19</f>
        <v>0</v>
      </c>
      <c r="D19" s="43">
        <f t="shared" ref="D19:F19" si="6">SUM(D20:D21)</f>
        <v>1883753.264228571</v>
      </c>
      <c r="E19" s="43">
        <f t="shared" si="6"/>
        <v>1787863.6400000001</v>
      </c>
      <c r="F19" s="43">
        <f t="shared" si="6"/>
        <v>1787863.6400000001</v>
      </c>
      <c r="G19" s="38">
        <f t="shared" si="5"/>
        <v>95889.624228570843</v>
      </c>
    </row>
    <row r="20" spans="1:7">
      <c r="A20" s="19" t="s">
        <v>131</v>
      </c>
      <c r="B20" s="45">
        <v>110511.16559999999</v>
      </c>
      <c r="C20" s="45">
        <f>+D20-B20</f>
        <v>0</v>
      </c>
      <c r="D20" s="45">
        <v>110511.16559999999</v>
      </c>
      <c r="E20" s="45">
        <v>92057.87000000001</v>
      </c>
      <c r="F20" s="45">
        <v>92057.87000000001</v>
      </c>
      <c r="G20" s="39">
        <f t="shared" si="5"/>
        <v>18453.295599999983</v>
      </c>
    </row>
    <row r="21" spans="1:7">
      <c r="A21" s="19" t="s">
        <v>132</v>
      </c>
      <c r="B21" s="45">
        <v>1773242.098628571</v>
      </c>
      <c r="C21" s="45"/>
      <c r="D21" s="45">
        <v>1773242.098628571</v>
      </c>
      <c r="E21" s="45">
        <v>1695805.77</v>
      </c>
      <c r="F21" s="45">
        <v>1695805.77</v>
      </c>
      <c r="G21" s="39">
        <f t="shared" si="5"/>
        <v>77436.328628571006</v>
      </c>
    </row>
    <row r="22" spans="1:7">
      <c r="A22" s="22" t="s">
        <v>133</v>
      </c>
      <c r="B22" s="43">
        <v>16487641.880000001</v>
      </c>
      <c r="C22" s="43">
        <f>+D22-B22</f>
        <v>-1945184.3000000007</v>
      </c>
      <c r="D22" s="43">
        <f>15242457.58-700000</f>
        <v>14542457.58</v>
      </c>
      <c r="E22" s="43">
        <f>15137543.47-699192.26</f>
        <v>14438351.210000001</v>
      </c>
      <c r="F22" s="43">
        <f>14927215.26-699192.26</f>
        <v>14228023</v>
      </c>
      <c r="G22" s="38">
        <f t="shared" si="5"/>
        <v>104106.36999999918</v>
      </c>
    </row>
    <row r="23" spans="1:7" ht="22.5">
      <c r="A23" s="22" t="s">
        <v>134</v>
      </c>
      <c r="B23" s="43">
        <f>SUM(B24:B25)</f>
        <v>0</v>
      </c>
      <c r="C23" s="43">
        <f t="shared" ref="C23:F23" si="7">SUM(C24:C25)</f>
        <v>0</v>
      </c>
      <c r="D23" s="43">
        <f t="shared" si="7"/>
        <v>0</v>
      </c>
      <c r="E23" s="43">
        <f t="shared" si="7"/>
        <v>0</v>
      </c>
      <c r="F23" s="43">
        <f t="shared" si="7"/>
        <v>0</v>
      </c>
      <c r="G23" s="38">
        <f t="shared" si="5"/>
        <v>0</v>
      </c>
    </row>
    <row r="24" spans="1:7">
      <c r="A24" s="19" t="s">
        <v>135</v>
      </c>
      <c r="B24" s="45"/>
      <c r="C24" s="45"/>
      <c r="D24" s="45"/>
      <c r="E24" s="45"/>
      <c r="F24" s="45"/>
      <c r="G24" s="39">
        <f t="shared" si="5"/>
        <v>0</v>
      </c>
    </row>
    <row r="25" spans="1:7">
      <c r="A25" s="19" t="s">
        <v>136</v>
      </c>
      <c r="B25" s="45"/>
      <c r="C25" s="45"/>
      <c r="D25" s="45"/>
      <c r="E25" s="45"/>
      <c r="F25" s="45"/>
      <c r="G25" s="39">
        <f t="shared" si="5"/>
        <v>0</v>
      </c>
    </row>
    <row r="26" spans="1:7">
      <c r="A26" s="22" t="s">
        <v>137</v>
      </c>
      <c r="B26" s="43">
        <v>0</v>
      </c>
      <c r="C26" s="43">
        <v>0</v>
      </c>
      <c r="D26" s="43">
        <v>700000</v>
      </c>
      <c r="E26" s="43">
        <v>699192.26</v>
      </c>
      <c r="F26" s="43">
        <v>699192.26</v>
      </c>
      <c r="G26" s="38">
        <f t="shared" si="5"/>
        <v>807.73999999999069</v>
      </c>
    </row>
    <row r="27" spans="1:7">
      <c r="A27" s="15" t="s">
        <v>139</v>
      </c>
      <c r="B27" s="43">
        <f>B4+B16</f>
        <v>91671864.480000004</v>
      </c>
      <c r="C27" s="43">
        <f t="shared" ref="C27:G27" si="8">C4+C16</f>
        <v>-5337296.8499999996</v>
      </c>
      <c r="D27" s="43">
        <f t="shared" si="8"/>
        <v>87034567.629999995</v>
      </c>
      <c r="E27" s="43">
        <f t="shared" si="8"/>
        <v>85384320.510000005</v>
      </c>
      <c r="F27" s="43">
        <f t="shared" si="8"/>
        <v>84713263.420000002</v>
      </c>
      <c r="G27" s="38">
        <f t="shared" si="8"/>
        <v>1650247.119999995</v>
      </c>
    </row>
    <row r="28" spans="1:7" ht="5.0999999999999996" customHeight="1">
      <c r="A28" s="23"/>
      <c r="B28" s="9"/>
      <c r="C28" s="9"/>
      <c r="D28" s="9"/>
      <c r="E28" s="9"/>
      <c r="F28" s="9"/>
      <c r="G28" s="9"/>
    </row>
  </sheetData>
  <mergeCells count="2"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Hoja1</vt:lpstr>
      <vt:lpstr>F6a</vt:lpstr>
      <vt:lpstr>F6b</vt:lpstr>
      <vt:lpstr>F6c</vt:lpstr>
      <vt:lpstr>F6d</vt:lpstr>
      <vt:lpstr>'F6a'!Títulos_a_imprimir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Tadeo Mercado</cp:lastModifiedBy>
  <cp:lastPrinted>2017-03-01T16:13:20Z</cp:lastPrinted>
  <dcterms:created xsi:type="dcterms:W3CDTF">2017-01-11T17:22:36Z</dcterms:created>
  <dcterms:modified xsi:type="dcterms:W3CDTF">2018-02-08T20:19:55Z</dcterms:modified>
</cp:coreProperties>
</file>